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arli\Documents\Finance\2019-20\"/>
    </mc:Choice>
  </mc:AlternateContent>
  <xr:revisionPtr revIDLastSave="0" documentId="13_ncr:1_{26E11767-A28D-453F-9C93-DC7E46D7F7F0}" xr6:coauthVersionLast="46" xr6:coauthVersionMax="46" xr10:uidLastSave="{00000000-0000-0000-0000-000000000000}"/>
  <bookViews>
    <workbookView xWindow="-110" yWindow="-110" windowWidth="19420" windowHeight="10420" tabRatio="791" xr2:uid="{00000000-000D-0000-FFFF-FFFF00000000}"/>
  </bookViews>
  <sheets>
    <sheet name="Receipts+Payments" sheetId="2" r:id="rId1"/>
    <sheet name="Precept Tally" sheetId="3" state="hidden" r:id="rId2"/>
    <sheet name="End of Year accounts" sheetId="11" r:id="rId3"/>
    <sheet name="Bank Rec yr end March 20" sheetId="8" r:id="rId4"/>
    <sheet name="Budget -  3 years" sheetId="9" r:id="rId5"/>
    <sheet name="Bank Rec year end March 19" sheetId="10" r:id="rId6"/>
    <sheet name="Bank REc - jan-19" sheetId="7" state="hidden" r:id="rId7"/>
  </sheets>
  <externalReferences>
    <externalReference r:id="rId8"/>
  </externalReferences>
  <definedNames>
    <definedName name="_xlnm.Print_Area" localSheetId="1">'Precept Tally'!$A$1:$J$43</definedName>
    <definedName name="_xlnm.Print_Area" localSheetId="0">'Receipts+Payments'!$S$3:$U$15</definedName>
  </definedNames>
  <calcPr calcId="191029" concurrentCalc="0"/>
</workbook>
</file>

<file path=xl/calcChain.xml><?xml version="1.0" encoding="utf-8"?>
<calcChain xmlns="http://schemas.openxmlformats.org/spreadsheetml/2006/main">
  <c r="O37" i="2" l="1"/>
  <c r="C37" i="2"/>
  <c r="B21" i="8"/>
  <c r="D23" i="8"/>
  <c r="H32" i="9"/>
  <c r="H37" i="9"/>
  <c r="H36" i="9"/>
  <c r="H35" i="9"/>
  <c r="H34" i="9"/>
  <c r="H33" i="9"/>
  <c r="H29" i="9"/>
  <c r="H28" i="9"/>
  <c r="H26" i="9"/>
  <c r="H25" i="9"/>
  <c r="H24" i="9"/>
  <c r="H22" i="9"/>
  <c r="H21" i="9"/>
  <c r="H20" i="9"/>
  <c r="H19" i="9"/>
  <c r="H18" i="9"/>
  <c r="H17" i="9"/>
  <c r="H14" i="9"/>
  <c r="H13" i="9"/>
  <c r="H11" i="9"/>
  <c r="H10" i="9"/>
  <c r="H9" i="9"/>
  <c r="H8" i="9"/>
  <c r="H6" i="9"/>
  <c r="H5" i="9"/>
  <c r="H4" i="9"/>
  <c r="G37" i="9"/>
  <c r="G36" i="9"/>
  <c r="G35" i="9"/>
  <c r="G34" i="9"/>
  <c r="G33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1" i="9"/>
  <c r="G10" i="9"/>
  <c r="G9" i="9"/>
  <c r="G8" i="9"/>
  <c r="G7" i="9"/>
  <c r="G6" i="9"/>
  <c r="G5" i="9"/>
  <c r="G4" i="9"/>
  <c r="D14" i="11"/>
  <c r="D13" i="11"/>
  <c r="D12" i="11"/>
  <c r="D11" i="11"/>
  <c r="D10" i="11"/>
  <c r="D9" i="11"/>
  <c r="D8" i="11"/>
  <c r="D7" i="11"/>
  <c r="D6" i="11"/>
  <c r="D5" i="11"/>
  <c r="H20" i="11"/>
  <c r="G20" i="11"/>
  <c r="C18" i="11"/>
  <c r="C28" i="11"/>
  <c r="B18" i="11"/>
  <c r="D27" i="9"/>
  <c r="I27" i="9"/>
  <c r="F37" i="9"/>
  <c r="D4" i="9"/>
  <c r="D5" i="9"/>
  <c r="D6" i="9"/>
  <c r="D8" i="9"/>
  <c r="D9" i="9"/>
  <c r="D11" i="9"/>
  <c r="D13" i="9"/>
  <c r="D17" i="9"/>
  <c r="D18" i="9"/>
  <c r="D19" i="9"/>
  <c r="D20" i="9"/>
  <c r="D21" i="9"/>
  <c r="D22" i="9"/>
  <c r="D23" i="9"/>
  <c r="D24" i="9"/>
  <c r="D25" i="9"/>
  <c r="D26" i="9"/>
  <c r="D31" i="9"/>
  <c r="D32" i="9"/>
  <c r="D33" i="9"/>
  <c r="D34" i="9"/>
  <c r="D37" i="9"/>
  <c r="I36" i="9"/>
  <c r="I35" i="9"/>
  <c r="I34" i="9"/>
  <c r="J34" i="9"/>
  <c r="I33" i="9"/>
  <c r="J33" i="9"/>
  <c r="I32" i="9"/>
  <c r="J32" i="9"/>
  <c r="I31" i="9"/>
  <c r="J31" i="9"/>
  <c r="J27" i="9"/>
  <c r="I26" i="9"/>
  <c r="J26" i="9"/>
  <c r="I25" i="9"/>
  <c r="J25" i="9"/>
  <c r="I24" i="9"/>
  <c r="J24" i="9"/>
  <c r="I23" i="9"/>
  <c r="J23" i="9"/>
  <c r="I22" i="9"/>
  <c r="J22" i="9"/>
  <c r="I21" i="9"/>
  <c r="J21" i="9"/>
  <c r="I20" i="9"/>
  <c r="J20" i="9"/>
  <c r="I19" i="9"/>
  <c r="J19" i="9"/>
  <c r="I18" i="9"/>
  <c r="J18" i="9"/>
  <c r="I17" i="9"/>
  <c r="J17" i="9"/>
  <c r="I13" i="9"/>
  <c r="J13" i="9"/>
  <c r="I11" i="9"/>
  <c r="J11" i="9"/>
  <c r="I9" i="9"/>
  <c r="J9" i="9"/>
  <c r="I8" i="9"/>
  <c r="J8" i="9"/>
  <c r="I6" i="9"/>
  <c r="J6" i="9"/>
  <c r="I5" i="9"/>
  <c r="J5" i="9"/>
  <c r="I4" i="9"/>
  <c r="J4" i="9"/>
  <c r="I30" i="9"/>
  <c r="I29" i="9"/>
  <c r="I28" i="9"/>
  <c r="I16" i="9"/>
  <c r="I15" i="9"/>
  <c r="I14" i="9"/>
  <c r="I12" i="9"/>
  <c r="I10" i="9"/>
  <c r="I7" i="9"/>
  <c r="F71" i="9"/>
  <c r="F55" i="9"/>
  <c r="F58" i="9"/>
  <c r="F59" i="9"/>
  <c r="F60" i="9"/>
  <c r="F63" i="9"/>
  <c r="F66" i="9"/>
  <c r="F68" i="9"/>
  <c r="B18" i="10"/>
  <c r="B19" i="10"/>
  <c r="D21" i="10"/>
  <c r="D7" i="10"/>
  <c r="D13" i="10"/>
  <c r="D15" i="10"/>
  <c r="E71" i="9"/>
  <c r="D40" i="9"/>
  <c r="D71" i="9"/>
  <c r="D41" i="9"/>
  <c r="D42" i="9"/>
  <c r="D43" i="9"/>
  <c r="D44" i="9"/>
  <c r="D45" i="9"/>
  <c r="D53" i="9"/>
  <c r="D54" i="9"/>
  <c r="D55" i="9"/>
  <c r="D58" i="9"/>
  <c r="D59" i="9"/>
  <c r="D60" i="9"/>
  <c r="E57" i="9"/>
  <c r="E55" i="9"/>
  <c r="E58" i="9"/>
  <c r="E37" i="9"/>
  <c r="E59" i="9"/>
  <c r="E60" i="9"/>
  <c r="E64" i="9"/>
  <c r="E66" i="9"/>
  <c r="E68" i="9"/>
  <c r="D68" i="9"/>
  <c r="C58" i="9"/>
  <c r="C60" i="9"/>
  <c r="C55" i="9"/>
  <c r="B55" i="9"/>
  <c r="C7" i="9"/>
  <c r="C37" i="9"/>
  <c r="B37" i="9"/>
  <c r="U37" i="2"/>
  <c r="B20" i="8"/>
  <c r="D8" i="8"/>
  <c r="D15" i="8"/>
  <c r="D17" i="8"/>
  <c r="V37" i="2"/>
  <c r="W37" i="2"/>
  <c r="X37" i="2"/>
  <c r="Y37" i="2"/>
  <c r="Z37" i="2"/>
  <c r="AB37" i="2"/>
  <c r="AA37" i="2"/>
  <c r="AC37" i="2"/>
  <c r="A37" i="2"/>
  <c r="B37" i="2"/>
  <c r="D37" i="2"/>
  <c r="F37" i="2"/>
  <c r="I37" i="2"/>
  <c r="J37" i="2"/>
  <c r="N37" i="2"/>
  <c r="M37" i="2"/>
  <c r="E37" i="2"/>
  <c r="G37" i="2"/>
  <c r="H37" i="2"/>
  <c r="K37" i="2"/>
  <c r="L37" i="2"/>
  <c r="N38" i="2"/>
  <c r="V38" i="2"/>
  <c r="C34" i="3"/>
  <c r="C42" i="3"/>
  <c r="J30" i="3"/>
  <c r="I30" i="3"/>
  <c r="J21" i="3"/>
  <c r="I21" i="3"/>
  <c r="D29" i="3"/>
  <c r="I11" i="3"/>
  <c r="J11" i="3"/>
  <c r="I38" i="3"/>
  <c r="D19" i="3"/>
  <c r="C19" i="3"/>
  <c r="B29" i="3"/>
  <c r="B19" i="3"/>
  <c r="H10" i="11"/>
  <c r="G10" i="11"/>
</calcChain>
</file>

<file path=xl/sharedStrings.xml><?xml version="1.0" encoding="utf-8"?>
<sst xmlns="http://schemas.openxmlformats.org/spreadsheetml/2006/main" count="345" uniqueCount="201">
  <si>
    <t>EXPENDITURE</t>
  </si>
  <si>
    <t>Audit</t>
  </si>
  <si>
    <t>Insurance</t>
  </si>
  <si>
    <t>Donations</t>
  </si>
  <si>
    <t>VAT</t>
  </si>
  <si>
    <t>TOTAL</t>
  </si>
  <si>
    <t>INCOME</t>
  </si>
  <si>
    <t>Precept</t>
  </si>
  <si>
    <t>SNC Grant</t>
  </si>
  <si>
    <t>CIL</t>
  </si>
  <si>
    <t>Interest</t>
  </si>
  <si>
    <t>VAT Refund</t>
  </si>
  <si>
    <t>Opening Balance</t>
  </si>
  <si>
    <t>Misc</t>
  </si>
  <si>
    <t>Brought Forward</t>
  </si>
  <si>
    <t>Avaiable Balance</t>
  </si>
  <si>
    <t>Expenditure to date</t>
  </si>
  <si>
    <t>Percentage</t>
  </si>
  <si>
    <t>DONATIONS</t>
  </si>
  <si>
    <t>Receipient</t>
  </si>
  <si>
    <t>Amount</t>
  </si>
  <si>
    <t>MISC EXPENDITURE</t>
  </si>
  <si>
    <t>Item</t>
  </si>
  <si>
    <t>Chq 
Number</t>
  </si>
  <si>
    <t>Date</t>
  </si>
  <si>
    <t>Payee</t>
  </si>
  <si>
    <t>From</t>
  </si>
  <si>
    <t>Wayleave Payments</t>
  </si>
  <si>
    <t>Adopter Payments</t>
  </si>
  <si>
    <t>Wayleave</t>
  </si>
  <si>
    <t>Adopter</t>
  </si>
  <si>
    <t>Office Supplies</t>
  </si>
  <si>
    <t>Phone / Internet</t>
  </si>
  <si>
    <t>Salary</t>
  </si>
  <si>
    <t>Amenity Areas General</t>
  </si>
  <si>
    <t>Subscriptions</t>
  </si>
  <si>
    <t>SUBSCRIPTIONS</t>
  </si>
  <si>
    <t>Training</t>
  </si>
  <si>
    <t>Clerks Mileage</t>
  </si>
  <si>
    <t>Amenity Areas</t>
  </si>
  <si>
    <t>Actual</t>
  </si>
  <si>
    <t>MISC INCOME</t>
  </si>
  <si>
    <t>£</t>
  </si>
  <si>
    <t>Business Premium Account</t>
  </si>
  <si>
    <t>Community Account</t>
  </si>
  <si>
    <t xml:space="preserve">Less any unpresented cheques </t>
  </si>
  <si>
    <t>Add receipts during the year</t>
  </si>
  <si>
    <t>Less payments during the year</t>
  </si>
  <si>
    <t>Total</t>
  </si>
  <si>
    <t>AMENITY AREA GENERAL</t>
  </si>
  <si>
    <t>Norfolk ALC</t>
  </si>
  <si>
    <t>NPFA</t>
  </si>
  <si>
    <t>Parish Online</t>
  </si>
  <si>
    <t>ICO</t>
  </si>
  <si>
    <t>Website</t>
  </si>
  <si>
    <t>Marlingford Churchyard cutting</t>
  </si>
  <si>
    <t>Grapevine</t>
  </si>
  <si>
    <t>Colton Churchyard cutting</t>
  </si>
  <si>
    <t>Fringe</t>
  </si>
  <si>
    <t>Community Car Share</t>
  </si>
  <si>
    <t>Meadow Cutting</t>
  </si>
  <si>
    <t>SAM2 Sign</t>
  </si>
  <si>
    <t>SAM2</t>
  </si>
  <si>
    <t>CC Dewsbury</t>
  </si>
  <si>
    <t>Marlingford and Colton Parish Council 2018/19</t>
  </si>
  <si>
    <t>Wood</t>
  </si>
  <si>
    <t>Litter pick</t>
  </si>
  <si>
    <t>Litter Pick</t>
  </si>
  <si>
    <t>Ribbonsdale</t>
  </si>
  <si>
    <t>Mole Services</t>
  </si>
  <si>
    <t>Westcotec</t>
  </si>
  <si>
    <t>CANX</t>
  </si>
  <si>
    <t>Tree Works</t>
  </si>
  <si>
    <t>Play Inspection</t>
  </si>
  <si>
    <t>Easton PC</t>
  </si>
  <si>
    <t>Signs</t>
  </si>
  <si>
    <t>Tree Survey</t>
  </si>
  <si>
    <t>Grass cutting</t>
  </si>
  <si>
    <t>Dog bins</t>
  </si>
  <si>
    <t>Marlingford PCC</t>
  </si>
  <si>
    <t>Colton PCC</t>
  </si>
  <si>
    <t>Norwich Fringe</t>
  </si>
  <si>
    <t>Cleaning Play Equipment</t>
  </si>
  <si>
    <t>Defib payment error (see income)</t>
  </si>
  <si>
    <t>Defib battery</t>
  </si>
  <si>
    <t>Defib payment error (see payments)</t>
  </si>
  <si>
    <t>As At End February 19</t>
  </si>
  <si>
    <t>Fence repaires</t>
  </si>
  <si>
    <t>Net balances as at 31 January 2019</t>
  </si>
  <si>
    <t>Balance per bank statements as at 31 January 2019</t>
  </si>
  <si>
    <t>HMRC jan+feb</t>
  </si>
  <si>
    <t>unpresented</t>
  </si>
  <si>
    <t>key</t>
  </si>
  <si>
    <t>check</t>
  </si>
  <si>
    <t>Balance per bank statements as at 31 March 2020</t>
  </si>
  <si>
    <t>Net balances as at 31 March 2020</t>
  </si>
  <si>
    <t>DD</t>
  </si>
  <si>
    <t>Information commision</t>
  </si>
  <si>
    <t>SNDC</t>
  </si>
  <si>
    <t>unpaid</t>
  </si>
  <si>
    <t>Tiffey Valley Ltd</t>
  </si>
  <si>
    <t>F Woodcok -Telephone</t>
  </si>
  <si>
    <t>National CLT</t>
  </si>
  <si>
    <t>F Woodcock Mar, Apr, may salary</t>
  </si>
  <si>
    <t>BHIB Insurance</t>
  </si>
  <si>
    <t>F Woodcock reimburse NALC fees</t>
  </si>
  <si>
    <t>F Woodcock reimburse play inspection</t>
  </si>
  <si>
    <t>SNDC Dog bins</t>
  </si>
  <si>
    <t>F Woodcock June, July, Aug Salary</t>
  </si>
  <si>
    <t>Norfolk Playing Fields Ass</t>
  </si>
  <si>
    <t>M Hutson Salary and Expenses</t>
  </si>
  <si>
    <t>Unpaid</t>
  </si>
  <si>
    <t>NPTS</t>
  </si>
  <si>
    <t>J Blackmore SAM2</t>
  </si>
  <si>
    <t>F Woodcock reimburse for Tiffey Valley Ltd</t>
  </si>
  <si>
    <t>D Witton, Community Car Share</t>
  </si>
  <si>
    <t>J Blackmore PC Salary Reimburse March</t>
  </si>
  <si>
    <t>Opening Balance 1st April 2019</t>
  </si>
  <si>
    <t>H Frary - Expenses</t>
  </si>
  <si>
    <t>2016/17</t>
  </si>
  <si>
    <t>2017/18</t>
  </si>
  <si>
    <t>2018/19</t>
  </si>
  <si>
    <t>2019/20</t>
  </si>
  <si>
    <t>PAYMENTS</t>
  </si>
  <si>
    <t>ACTUAL</t>
  </si>
  <si>
    <t>BUDGET</t>
  </si>
  <si>
    <t>%</t>
  </si>
  <si>
    <t>Office supplies</t>
  </si>
  <si>
    <t xml:space="preserve">Phone / internet </t>
  </si>
  <si>
    <t>salary against grant</t>
  </si>
  <si>
    <t>Subscription - NALC</t>
  </si>
  <si>
    <t>Website costs</t>
  </si>
  <si>
    <t>Subscription - NPFA</t>
  </si>
  <si>
    <t>Subcription - SLCC</t>
  </si>
  <si>
    <t>.</t>
  </si>
  <si>
    <t>Subsciption - Parish Online</t>
  </si>
  <si>
    <t>Subscription - ICO</t>
  </si>
  <si>
    <t>Subscription - Safe Child</t>
  </si>
  <si>
    <t>Subscription - CAN</t>
  </si>
  <si>
    <t>Mileage</t>
  </si>
  <si>
    <t>Donation - Grapevine</t>
  </si>
  <si>
    <t>Donation - Marlingford Churchyard cutting</t>
  </si>
  <si>
    <t>Donation - Colton Churchyard cutting</t>
  </si>
  <si>
    <t>Donation - Fringe</t>
  </si>
  <si>
    <t>Donation - Community Car Share</t>
  </si>
  <si>
    <t>Donation - Colton Village Hall</t>
  </si>
  <si>
    <t>Audit Fees</t>
  </si>
  <si>
    <t>Amenity Ares</t>
  </si>
  <si>
    <t>Meadow cutting</t>
  </si>
  <si>
    <t>Ditch set-aside</t>
  </si>
  <si>
    <t>Misc (computer equip against grant)</t>
  </si>
  <si>
    <t>Contribution to Easton Legal fees</t>
  </si>
  <si>
    <t>Defibrulator</t>
  </si>
  <si>
    <t>SAM2 sign and associated equipment</t>
  </si>
  <si>
    <t>RECEIPTS</t>
  </si>
  <si>
    <t>Wayleave Payment</t>
  </si>
  <si>
    <t>Adopter Payment</t>
  </si>
  <si>
    <t>CIL Monies</t>
  </si>
  <si>
    <t>Grant - Lottery</t>
  </si>
  <si>
    <t>Grant - NPFA</t>
  </si>
  <si>
    <t>Grant - Saffron</t>
  </si>
  <si>
    <t>Grant - SNC</t>
  </si>
  <si>
    <t>Grant - NALC</t>
  </si>
  <si>
    <t>CC Dewsbury Grant</t>
  </si>
  <si>
    <t>VAT refund</t>
  </si>
  <si>
    <t>Receipts</t>
  </si>
  <si>
    <t>Payments </t>
  </si>
  <si>
    <t>Closing Balance - A</t>
  </si>
  <si>
    <t>less balance of SAM2 cost utilised from CIL</t>
  </si>
  <si>
    <t>Sub Total - B</t>
  </si>
  <si>
    <t>GENERAL FUND AVAILABLE BALANCE C = A -B</t>
  </si>
  <si>
    <t>TAX BASE</t>
  </si>
  <si>
    <t>BAND D PAYMENT</t>
  </si>
  <si>
    <t>KEY</t>
  </si>
  <si>
    <t>OTHER PAYMENTS AND RECEIPTS</t>
  </si>
  <si>
    <t>PRINCIPLE VARIANCES ON OTHER PAYMENTS</t>
  </si>
  <si>
    <t>National CLT Subs</t>
  </si>
  <si>
    <t>Balance per bank statements as at 31 March 2019</t>
  </si>
  <si>
    <t>Net balances as at 31 March 2019</t>
  </si>
  <si>
    <t>Payments presented from previous year</t>
  </si>
  <si>
    <t>Additional Cost</t>
  </si>
  <si>
    <t>PC not in post for full year</t>
  </si>
  <si>
    <t>No donation given</t>
  </si>
  <si>
    <t>New PC needing training</t>
  </si>
  <si>
    <t>One-off cost</t>
  </si>
  <si>
    <t>Not an annual cost</t>
  </si>
  <si>
    <t>Payments from 2018/19 presented following financial year</t>
  </si>
  <si>
    <t xml:space="preserve">Expenditure </t>
  </si>
  <si>
    <t>As At March 2020</t>
  </si>
  <si>
    <t>Budget</t>
  </si>
  <si>
    <t>18/19 presented in 19/20</t>
  </si>
  <si>
    <t>Over/under spend</t>
  </si>
  <si>
    <t>Additional tree cutting previous year</t>
  </si>
  <si>
    <t xml:space="preserve">New SAM2 purchased </t>
  </si>
  <si>
    <t xml:space="preserve">Variance  </t>
  </si>
  <si>
    <t>19/20 budget - actual</t>
  </si>
  <si>
    <t xml:space="preserve">Variance   </t>
  </si>
  <si>
    <t>18/19 - 19/20</t>
  </si>
  <si>
    <t>Ringfenced funds : CIL &amp; other donations 2019/20</t>
  </si>
  <si>
    <t>Ringfenced funds : CIL &amp; Other donations 2018/19</t>
  </si>
  <si>
    <t>2018/19 payments presented in 2019/20 accounted for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</si>
</sst>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2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sz val="12"/>
      <name val="Helv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Helv"/>
    </font>
    <font>
      <u/>
      <sz val="12"/>
      <color rgb="FF000000"/>
      <name val="Helv"/>
    </font>
    <font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3"/>
      <name val="Helv"/>
    </font>
    <font>
      <sz val="12"/>
      <color theme="3"/>
      <name val="Helv"/>
    </font>
    <font>
      <sz val="10"/>
      <color theme="3"/>
      <name val="Helv"/>
    </font>
    <font>
      <b/>
      <sz val="12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2"/>
      <color rgb="FF000000"/>
      <name val="Helv"/>
    </font>
    <font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b/>
      <sz val="1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5" fillId="0" borderId="0" xfId="0" applyFont="1"/>
    <xf numFmtId="0" fontId="0" fillId="0" borderId="0" xfId="0" applyFill="1" applyBorder="1"/>
    <xf numFmtId="16" fontId="0" fillId="0" borderId="0" xfId="0" applyNumberFormat="1"/>
    <xf numFmtId="0" fontId="8" fillId="0" borderId="0" xfId="0" applyFont="1"/>
    <xf numFmtId="16" fontId="7" fillId="0" borderId="0" xfId="0" applyNumberFormat="1" applyFont="1"/>
    <xf numFmtId="0" fontId="7" fillId="0" borderId="3" xfId="0" applyFont="1" applyBorder="1"/>
    <xf numFmtId="0" fontId="0" fillId="0" borderId="0" xfId="0" applyFill="1"/>
    <xf numFmtId="0" fontId="7" fillId="0" borderId="0" xfId="0" applyFont="1" applyAlignment="1">
      <alignment horizontal="right"/>
    </xf>
    <xf numFmtId="0" fontId="7" fillId="0" borderId="0" xfId="0" applyFont="1" applyFill="1" applyBorder="1"/>
    <xf numFmtId="16" fontId="8" fillId="0" borderId="0" xfId="0" applyNumberFormat="1" applyFont="1"/>
    <xf numFmtId="0" fontId="9" fillId="0" borderId="0" xfId="0" applyFont="1"/>
    <xf numFmtId="2" fontId="9" fillId="0" borderId="0" xfId="0" applyNumberFormat="1" applyFont="1"/>
    <xf numFmtId="2" fontId="3" fillId="0" borderId="1" xfId="0" applyNumberFormat="1" applyFont="1" applyBorder="1"/>
    <xf numFmtId="2" fontId="8" fillId="0" borderId="0" xfId="0" applyNumberFormat="1" applyFont="1"/>
    <xf numFmtId="0" fontId="8" fillId="0" borderId="0" xfId="0" applyFont="1" applyAlignment="1">
      <alignment horizontal="right"/>
    </xf>
    <xf numFmtId="2" fontId="9" fillId="0" borderId="1" xfId="0" applyNumberFormat="1" applyFont="1" applyBorder="1"/>
    <xf numFmtId="0" fontId="6" fillId="0" borderId="0" xfId="0" applyFont="1"/>
    <xf numFmtId="0" fontId="9" fillId="0" borderId="0" xfId="0" applyFont="1" applyAlignment="1">
      <alignment horizontal="right"/>
    </xf>
    <xf numFmtId="164" fontId="7" fillId="0" borderId="7" xfId="0" applyNumberFormat="1" applyFont="1" applyFill="1" applyBorder="1"/>
    <xf numFmtId="164" fontId="7" fillId="0" borderId="0" xfId="0" applyNumberFormat="1" applyFont="1"/>
    <xf numFmtId="0" fontId="0" fillId="0" borderId="7" xfId="0" applyFont="1" applyFill="1" applyBorder="1"/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1" xfId="0" applyNumberFormat="1" applyBorder="1"/>
    <xf numFmtId="164" fontId="8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4" xfId="0" applyFont="1" applyBorder="1"/>
    <xf numFmtId="0" fontId="11" fillId="0" borderId="8" xfId="0" applyFont="1" applyBorder="1"/>
    <xf numFmtId="0" fontId="11" fillId="0" borderId="5" xfId="0" applyFont="1" applyBorder="1"/>
    <xf numFmtId="0" fontId="15" fillId="0" borderId="0" xfId="0" applyFont="1"/>
    <xf numFmtId="2" fontId="11" fillId="0" borderId="0" xfId="0" applyNumberFormat="1" applyFont="1"/>
    <xf numFmtId="2" fontId="15" fillId="0" borderId="0" xfId="0" applyNumberFormat="1" applyFont="1"/>
    <xf numFmtId="1" fontId="11" fillId="0" borderId="0" xfId="0" applyNumberFormat="1" applyFont="1"/>
    <xf numFmtId="0" fontId="11" fillId="0" borderId="6" xfId="0" applyFont="1" applyBorder="1"/>
    <xf numFmtId="0" fontId="11" fillId="0" borderId="0" xfId="0" applyFont="1" applyBorder="1"/>
    <xf numFmtId="0" fontId="11" fillId="0" borderId="7" xfId="0" applyFont="1" applyBorder="1"/>
    <xf numFmtId="164" fontId="11" fillId="0" borderId="0" xfId="0" applyNumberFormat="1" applyFont="1" applyBorder="1"/>
    <xf numFmtId="164" fontId="11" fillId="0" borderId="7" xfId="0" applyNumberFormat="1" applyFont="1" applyBorder="1"/>
    <xf numFmtId="0" fontId="16" fillId="0" borderId="9" xfId="0" applyFont="1" applyBorder="1"/>
    <xf numFmtId="164" fontId="16" fillId="0" borderId="11" xfId="0" applyNumberFormat="1" applyFont="1" applyBorder="1"/>
    <xf numFmtId="164" fontId="16" fillId="0" borderId="10" xfId="0" applyNumberFormat="1" applyFont="1" applyBorder="1"/>
    <xf numFmtId="164" fontId="11" fillId="0" borderId="0" xfId="0" applyNumberFormat="1" applyFont="1"/>
    <xf numFmtId="164" fontId="11" fillId="0" borderId="8" xfId="0" applyNumberFormat="1" applyFont="1" applyBorder="1"/>
    <xf numFmtId="164" fontId="11" fillId="0" borderId="5" xfId="0" applyNumberFormat="1" applyFont="1" applyBorder="1"/>
    <xf numFmtId="0" fontId="15" fillId="0" borderId="6" xfId="0" applyFont="1" applyFill="1" applyBorder="1"/>
    <xf numFmtId="0" fontId="15" fillId="0" borderId="2" xfId="0" applyFont="1" applyBorder="1"/>
    <xf numFmtId="2" fontId="11" fillId="0" borderId="1" xfId="0" applyNumberFormat="1" applyFont="1" applyBorder="1"/>
    <xf numFmtId="2" fontId="15" fillId="0" borderId="1" xfId="0" applyNumberFormat="1" applyFont="1" applyBorder="1"/>
    <xf numFmtId="1" fontId="11" fillId="0" borderId="1" xfId="0" applyNumberFormat="1" applyFont="1" applyBorder="1"/>
    <xf numFmtId="0" fontId="14" fillId="0" borderId="0" xfId="0" applyFont="1" applyBorder="1"/>
    <xf numFmtId="2" fontId="11" fillId="0" borderId="0" xfId="0" applyNumberFormat="1" applyFont="1" applyBorder="1"/>
    <xf numFmtId="2" fontId="14" fillId="0" borderId="0" xfId="0" applyNumberFormat="1" applyFont="1" applyBorder="1"/>
    <xf numFmtId="0" fontId="13" fillId="0" borderId="0" xfId="0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16" fillId="0" borderId="4" xfId="0" applyFont="1" applyBorder="1"/>
    <xf numFmtId="0" fontId="17" fillId="0" borderId="9" xfId="0" applyFont="1" applyBorder="1"/>
    <xf numFmtId="164" fontId="11" fillId="0" borderId="7" xfId="0" applyNumberFormat="1" applyFont="1" applyBorder="1"/>
    <xf numFmtId="2" fontId="11" fillId="0" borderId="5" xfId="0" applyNumberFormat="1" applyFont="1" applyBorder="1"/>
    <xf numFmtId="2" fontId="11" fillId="0" borderId="7" xfId="0" applyNumberFormat="1" applyFont="1" applyBorder="1"/>
    <xf numFmtId="2" fontId="16" fillId="0" borderId="10" xfId="0" applyNumberFormat="1" applyFont="1" applyBorder="1"/>
    <xf numFmtId="0" fontId="16" fillId="0" borderId="0" xfId="0" applyFont="1" applyBorder="1"/>
    <xf numFmtId="0" fontId="15" fillId="0" borderId="6" xfId="0" applyFont="1" applyBorder="1"/>
    <xf numFmtId="0" fontId="11" fillId="0" borderId="11" xfId="0" applyFont="1" applyBorder="1"/>
    <xf numFmtId="164" fontId="16" fillId="0" borderId="10" xfId="0" applyNumberFormat="1" applyFont="1" applyBorder="1"/>
    <xf numFmtId="2" fontId="6" fillId="0" borderId="0" xfId="0" applyNumberFormat="1" applyFont="1"/>
    <xf numFmtId="16" fontId="0" fillId="0" borderId="0" xfId="0" applyNumberFormat="1" applyFill="1"/>
    <xf numFmtId="164" fontId="0" fillId="0" borderId="0" xfId="0" applyNumberFormat="1" applyFill="1"/>
    <xf numFmtId="0" fontId="0" fillId="0" borderId="0" xfId="0" applyFont="1" applyFill="1"/>
    <xf numFmtId="16" fontId="0" fillId="0" borderId="0" xfId="0" applyNumberFormat="1" applyFont="1" applyFill="1"/>
    <xf numFmtId="0" fontId="0" fillId="0" borderId="3" xfId="0" applyFont="1" applyFill="1" applyBorder="1"/>
    <xf numFmtId="164" fontId="0" fillId="0" borderId="7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2" fontId="3" fillId="0" borderId="0" xfId="0" applyNumberFormat="1" applyFont="1" applyFill="1"/>
    <xf numFmtId="2" fontId="10" fillId="0" borderId="0" xfId="0" applyNumberFormat="1" applyFont="1" applyFill="1"/>
    <xf numFmtId="2" fontId="9" fillId="0" borderId="0" xfId="0" applyNumberFormat="1" applyFont="1" applyFill="1"/>
    <xf numFmtId="0" fontId="8" fillId="0" borderId="6" xfId="0" applyFont="1" applyFill="1" applyBorder="1"/>
    <xf numFmtId="2" fontId="9" fillId="0" borderId="0" xfId="0" applyNumberFormat="1" applyFont="1" applyFill="1" applyAlignment="1">
      <alignment horizontal="right"/>
    </xf>
    <xf numFmtId="2" fontId="8" fillId="0" borderId="6" xfId="0" applyNumberFormat="1" applyFont="1" applyFill="1" applyBorder="1"/>
    <xf numFmtId="0" fontId="0" fillId="0" borderId="6" xfId="0" applyFont="1" applyFill="1" applyBorder="1"/>
    <xf numFmtId="164" fontId="7" fillId="0" borderId="6" xfId="0" applyNumberFormat="1" applyFont="1" applyFill="1" applyBorder="1"/>
    <xf numFmtId="164" fontId="0" fillId="0" borderId="6" xfId="0" applyNumberFormat="1" applyFont="1" applyFill="1" applyBorder="1"/>
    <xf numFmtId="164" fontId="0" fillId="0" borderId="1" xfId="0" applyNumberFormat="1" applyFont="1" applyFill="1" applyBorder="1"/>
    <xf numFmtId="164" fontId="6" fillId="0" borderId="6" xfId="0" applyNumberFormat="1" applyFont="1" applyFill="1" applyBorder="1"/>
    <xf numFmtId="0" fontId="6" fillId="0" borderId="6" xfId="0" applyFont="1" applyFill="1" applyBorder="1"/>
    <xf numFmtId="16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" xfId="0" applyFont="1" applyFill="1" applyBorder="1" applyAlignment="1">
      <alignment horizontal="right"/>
    </xf>
    <xf numFmtId="2" fontId="3" fillId="0" borderId="0" xfId="0" applyNumberFormat="1" applyFont="1"/>
    <xf numFmtId="2" fontId="10" fillId="0" borderId="0" xfId="0" applyNumberFormat="1" applyFont="1"/>
    <xf numFmtId="2" fontId="0" fillId="0" borderId="0" xfId="0" applyNumberFormat="1"/>
    <xf numFmtId="164" fontId="19" fillId="0" borderId="6" xfId="0" applyNumberFormat="1" applyFont="1" applyFill="1" applyBorder="1"/>
    <xf numFmtId="0" fontId="19" fillId="0" borderId="0" xfId="0" applyFont="1" applyFill="1"/>
    <xf numFmtId="16" fontId="19" fillId="0" borderId="0" xfId="0" applyNumberFormat="1" applyFont="1" applyFill="1"/>
    <xf numFmtId="0" fontId="19" fillId="0" borderId="3" xfId="0" applyFont="1" applyFill="1" applyBorder="1"/>
    <xf numFmtId="0" fontId="19" fillId="0" borderId="0" xfId="0" applyFont="1"/>
    <xf numFmtId="2" fontId="19" fillId="0" borderId="0" xfId="0" applyNumberFormat="1" applyFont="1"/>
    <xf numFmtId="0" fontId="19" fillId="0" borderId="6" xfId="0" applyFont="1" applyFill="1" applyBorder="1"/>
    <xf numFmtId="0" fontId="7" fillId="0" borderId="12" xfId="0" applyFont="1" applyBorder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2" fillId="0" borderId="16" xfId="0" applyFont="1" applyBorder="1"/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9" fontId="21" fillId="2" borderId="6" xfId="0" applyNumberFormat="1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0" borderId="16" xfId="0" applyFont="1" applyBorder="1"/>
    <xf numFmtId="43" fontId="21" fillId="0" borderId="17" xfId="0" applyNumberFormat="1" applyFont="1" applyBorder="1"/>
    <xf numFmtId="43" fontId="21" fillId="4" borderId="7" xfId="0" applyNumberFormat="1" applyFont="1" applyFill="1" applyBorder="1"/>
    <xf numFmtId="43" fontId="21" fillId="2" borderId="6" xfId="0" applyNumberFormat="1" applyFont="1" applyFill="1" applyBorder="1"/>
    <xf numFmtId="164" fontId="21" fillId="3" borderId="18" xfId="0" applyNumberFormat="1" applyFont="1" applyFill="1" applyBorder="1"/>
    <xf numFmtId="0" fontId="21" fillId="5" borderId="16" xfId="0" applyFont="1" applyFill="1" applyBorder="1"/>
    <xf numFmtId="43" fontId="21" fillId="5" borderId="17" xfId="0" applyNumberFormat="1" applyFont="1" applyFill="1" applyBorder="1"/>
    <xf numFmtId="43" fontId="21" fillId="5" borderId="7" xfId="0" applyNumberFormat="1" applyFont="1" applyFill="1" applyBorder="1" applyAlignment="1">
      <alignment horizontal="right"/>
    </xf>
    <xf numFmtId="2" fontId="21" fillId="5" borderId="6" xfId="0" applyNumberFormat="1" applyFont="1" applyFill="1" applyBorder="1"/>
    <xf numFmtId="164" fontId="21" fillId="5" borderId="18" xfId="0" applyNumberFormat="1" applyFont="1" applyFill="1" applyBorder="1"/>
    <xf numFmtId="0" fontId="21" fillId="0" borderId="19" xfId="0" applyFont="1" applyBorder="1"/>
    <xf numFmtId="43" fontId="23" fillId="2" borderId="6" xfId="0" applyNumberFormat="1" applyFont="1" applyFill="1" applyBorder="1"/>
    <xf numFmtId="43" fontId="24" fillId="2" borderId="6" xfId="0" applyNumberFormat="1" applyFont="1" applyFill="1" applyBorder="1"/>
    <xf numFmtId="164" fontId="25" fillId="3" borderId="18" xfId="0" applyNumberFormat="1" applyFont="1" applyFill="1" applyBorder="1"/>
    <xf numFmtId="0" fontId="21" fillId="0" borderId="20" xfId="0" applyFont="1" applyBorder="1"/>
    <xf numFmtId="43" fontId="21" fillId="0" borderId="21" xfId="0" applyNumberFormat="1" applyFont="1" applyBorder="1"/>
    <xf numFmtId="43" fontId="21" fillId="0" borderId="22" xfId="0" applyNumberFormat="1" applyFont="1" applyBorder="1"/>
    <xf numFmtId="43" fontId="21" fillId="2" borderId="21" xfId="0" applyNumberFormat="1" applyFont="1" applyFill="1" applyBorder="1"/>
    <xf numFmtId="164" fontId="21" fillId="3" borderId="23" xfId="0" applyNumberFormat="1" applyFont="1" applyFill="1" applyBorder="1"/>
    <xf numFmtId="43" fontId="21" fillId="0" borderId="7" xfId="0" applyNumberFormat="1" applyFont="1" applyBorder="1"/>
    <xf numFmtId="43" fontId="21" fillId="5" borderId="7" xfId="0" applyNumberFormat="1" applyFont="1" applyFill="1" applyBorder="1"/>
    <xf numFmtId="43" fontId="21" fillId="5" borderId="6" xfId="0" applyNumberFormat="1" applyFont="1" applyFill="1" applyBorder="1"/>
    <xf numFmtId="0" fontId="21" fillId="4" borderId="0" xfId="0" applyFont="1" applyFill="1"/>
    <xf numFmtId="164" fontId="21" fillId="0" borderId="7" xfId="0" applyNumberFormat="1" applyFont="1" applyBorder="1"/>
    <xf numFmtId="164" fontId="21" fillId="2" borderId="7" xfId="0" applyNumberFormat="1" applyFont="1" applyFill="1" applyBorder="1"/>
    <xf numFmtId="0" fontId="21" fillId="0" borderId="24" xfId="0" applyFont="1" applyBorder="1"/>
    <xf numFmtId="43" fontId="21" fillId="0" borderId="25" xfId="0" applyNumberFormat="1" applyFont="1" applyBorder="1"/>
    <xf numFmtId="43" fontId="21" fillId="2" borderId="25" xfId="0" applyNumberFormat="1" applyFont="1" applyFill="1" applyBorder="1"/>
    <xf numFmtId="164" fontId="21" fillId="3" borderId="26" xfId="0" applyNumberFormat="1" applyFont="1" applyFill="1" applyBorder="1"/>
    <xf numFmtId="0" fontId="21" fillId="0" borderId="13" xfId="0" applyFont="1" applyBorder="1"/>
    <xf numFmtId="0" fontId="21" fillId="0" borderId="0" xfId="0" applyFont="1"/>
    <xf numFmtId="0" fontId="21" fillId="2" borderId="6" xfId="0" applyFont="1" applyFill="1" applyBorder="1"/>
    <xf numFmtId="0" fontId="21" fillId="3" borderId="18" xfId="0" applyFont="1" applyFill="1" applyBorder="1"/>
    <xf numFmtId="0" fontId="21" fillId="0" borderId="17" xfId="0" applyFont="1" applyBorder="1"/>
    <xf numFmtId="2" fontId="21" fillId="2" borderId="6" xfId="0" applyNumberFormat="1" applyFont="1" applyFill="1" applyBorder="1"/>
    <xf numFmtId="43" fontId="21" fillId="3" borderId="18" xfId="0" applyNumberFormat="1" applyFont="1" applyFill="1" applyBorder="1"/>
    <xf numFmtId="0" fontId="21" fillId="0" borderId="27" xfId="0" applyFont="1" applyBorder="1"/>
    <xf numFmtId="0" fontId="21" fillId="0" borderId="2" xfId="0" applyFont="1" applyBorder="1"/>
    <xf numFmtId="0" fontId="21" fillId="0" borderId="22" xfId="0" applyFont="1" applyBorder="1"/>
    <xf numFmtId="164" fontId="21" fillId="2" borderId="2" xfId="0" applyNumberFormat="1" applyFont="1" applyFill="1" applyBorder="1"/>
    <xf numFmtId="43" fontId="21" fillId="3" borderId="23" xfId="1" applyFont="1" applyFill="1" applyBorder="1"/>
    <xf numFmtId="0" fontId="21" fillId="0" borderId="12" xfId="0" applyFont="1" applyBorder="1"/>
    <xf numFmtId="0" fontId="21" fillId="2" borderId="28" xfId="0" applyFont="1" applyFill="1" applyBorder="1"/>
    <xf numFmtId="164" fontId="21" fillId="3" borderId="29" xfId="0" applyNumberFormat="1" applyFont="1" applyFill="1" applyBorder="1"/>
    <xf numFmtId="43" fontId="21" fillId="0" borderId="13" xfId="0" applyNumberFormat="1" applyFont="1" applyBorder="1"/>
    <xf numFmtId="164" fontId="21" fillId="0" borderId="30" xfId="0" applyNumberFormat="1" applyFont="1" applyBorder="1"/>
    <xf numFmtId="164" fontId="21" fillId="2" borderId="31" xfId="0" applyNumberFormat="1" applyFont="1" applyFill="1" applyBorder="1"/>
    <xf numFmtId="0" fontId="21" fillId="0" borderId="32" xfId="0" applyFont="1" applyBorder="1"/>
    <xf numFmtId="0" fontId="21" fillId="0" borderId="33" xfId="0" applyFont="1" applyBorder="1"/>
    <xf numFmtId="0" fontId="21" fillId="0" borderId="8" xfId="0" applyFont="1" applyBorder="1"/>
    <xf numFmtId="0" fontId="21" fillId="2" borderId="4" xfId="0" applyFont="1" applyFill="1" applyBorder="1"/>
    <xf numFmtId="0" fontId="21" fillId="3" borderId="34" xfId="0" applyFont="1" applyFill="1" applyBorder="1"/>
    <xf numFmtId="0" fontId="21" fillId="0" borderId="35" xfId="0" applyFont="1" applyBorder="1"/>
    <xf numFmtId="44" fontId="21" fillId="0" borderId="36" xfId="0" applyNumberFormat="1" applyFont="1" applyBorder="1"/>
    <xf numFmtId="44" fontId="21" fillId="0" borderId="37" xfId="0" applyNumberFormat="1" applyFont="1" applyBorder="1"/>
    <xf numFmtId="44" fontId="21" fillId="2" borderId="38" xfId="0" applyNumberFormat="1" applyFont="1" applyFill="1" applyBorder="1"/>
    <xf numFmtId="44" fontId="21" fillId="3" borderId="39" xfId="0" applyNumberFormat="1" applyFont="1" applyFill="1" applyBorder="1"/>
    <xf numFmtId="0" fontId="7" fillId="4" borderId="0" xfId="0" applyFont="1" applyFill="1"/>
    <xf numFmtId="0" fontId="26" fillId="0" borderId="0" xfId="0" applyFont="1"/>
    <xf numFmtId="2" fontId="9" fillId="0" borderId="0" xfId="0" applyNumberFormat="1" applyFont="1" applyAlignment="1">
      <alignment horizontal="right"/>
    </xf>
    <xf numFmtId="0" fontId="0" fillId="6" borderId="0" xfId="0" applyFill="1"/>
    <xf numFmtId="43" fontId="21" fillId="6" borderId="0" xfId="0" applyNumberFormat="1" applyFont="1" applyFill="1" applyBorder="1"/>
    <xf numFmtId="164" fontId="0" fillId="6" borderId="0" xfId="0" applyNumberFormat="1" applyFill="1"/>
    <xf numFmtId="0" fontId="21" fillId="6" borderId="0" xfId="0" applyFont="1" applyFill="1" applyBorder="1"/>
    <xf numFmtId="43" fontId="0" fillId="0" borderId="0" xfId="0" applyNumberFormat="1"/>
    <xf numFmtId="9" fontId="0" fillId="0" borderId="0" xfId="0" applyNumberFormat="1"/>
    <xf numFmtId="0" fontId="0" fillId="7" borderId="0" xfId="0" applyFill="1"/>
    <xf numFmtId="9" fontId="0" fillId="7" borderId="0" xfId="0" applyNumberFormat="1" applyFill="1"/>
    <xf numFmtId="43" fontId="0" fillId="7" borderId="0" xfId="0" applyNumberFormat="1" applyFill="1"/>
    <xf numFmtId="2" fontId="11" fillId="0" borderId="11" xfId="0" applyNumberFormat="1" applyFont="1" applyBorder="1"/>
    <xf numFmtId="164" fontId="11" fillId="0" borderId="7" xfId="0" applyNumberFormat="1" applyFont="1" applyFill="1" applyBorder="1"/>
    <xf numFmtId="2" fontId="11" fillId="0" borderId="0" xfId="2" applyNumberFormat="1" applyFont="1"/>
    <xf numFmtId="2" fontId="11" fillId="0" borderId="1" xfId="2" applyNumberFormat="1" applyFont="1" applyBorder="1"/>
    <xf numFmtId="164" fontId="21" fillId="6" borderId="2" xfId="0" applyNumberFormat="1" applyFont="1" applyFill="1" applyBorder="1"/>
    <xf numFmtId="164" fontId="21" fillId="6" borderId="40" xfId="0" applyNumberFormat="1" applyFont="1" applyFill="1" applyBorder="1"/>
    <xf numFmtId="164" fontId="21" fillId="6" borderId="6" xfId="0" applyNumberFormat="1" applyFont="1" applyFill="1" applyBorder="1"/>
    <xf numFmtId="43" fontId="21" fillId="6" borderId="2" xfId="1" applyFont="1" applyFill="1" applyBorder="1"/>
    <xf numFmtId="164" fontId="21" fillId="6" borderId="30" xfId="0" applyNumberFormat="1" applyFont="1" applyFill="1" applyBorder="1"/>
    <xf numFmtId="0" fontId="21" fillId="6" borderId="6" xfId="0" applyFont="1" applyFill="1" applyBorder="1"/>
    <xf numFmtId="44" fontId="21" fillId="6" borderId="38" xfId="0" applyNumberFormat="1" applyFont="1" applyFill="1" applyBorder="1"/>
    <xf numFmtId="0" fontId="0" fillId="0" borderId="6" xfId="0" applyFill="1" applyBorder="1"/>
    <xf numFmtId="9" fontId="0" fillId="0" borderId="6" xfId="0" applyNumberFormat="1" applyFill="1" applyBorder="1"/>
    <xf numFmtId="43" fontId="21" fillId="0" borderId="6" xfId="0" applyNumberFormat="1" applyFont="1" applyFill="1" applyBorder="1"/>
    <xf numFmtId="9" fontId="21" fillId="0" borderId="6" xfId="0" applyNumberFormat="1" applyFont="1" applyFill="1" applyBorder="1"/>
    <xf numFmtId="164" fontId="21" fillId="0" borderId="6" xfId="0" applyNumberFormat="1" applyFont="1" applyFill="1" applyBorder="1"/>
    <xf numFmtId="164" fontId="0" fillId="0" borderId="6" xfId="0" applyNumberFormat="1" applyFill="1" applyBorder="1"/>
    <xf numFmtId="0" fontId="21" fillId="0" borderId="6" xfId="0" applyFont="1" applyFill="1" applyBorder="1"/>
    <xf numFmtId="43" fontId="21" fillId="0" borderId="6" xfId="1" applyFont="1" applyFill="1" applyBorder="1"/>
    <xf numFmtId="9" fontId="21" fillId="0" borderId="6" xfId="1" applyNumberFormat="1" applyFont="1" applyFill="1" applyBorder="1"/>
    <xf numFmtId="44" fontId="21" fillId="0" borderId="6" xfId="0" applyNumberFormat="1" applyFont="1" applyFill="1" applyBorder="1"/>
    <xf numFmtId="0" fontId="0" fillId="8" borderId="6" xfId="0" applyFill="1" applyBorder="1"/>
    <xf numFmtId="9" fontId="0" fillId="8" borderId="6" xfId="0" applyNumberFormat="1" applyFill="1" applyBorder="1"/>
    <xf numFmtId="43" fontId="0" fillId="8" borderId="6" xfId="0" applyNumberFormat="1" applyFill="1" applyBorder="1"/>
    <xf numFmtId="16" fontId="19" fillId="0" borderId="0" xfId="0" applyNumberFormat="1" applyFont="1"/>
    <xf numFmtId="0" fontId="19" fillId="0" borderId="3" xfId="0" applyFont="1" applyBorder="1"/>
    <xf numFmtId="43" fontId="0" fillId="0" borderId="6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+C%20files%20to%20Aug-19\Marlingford+Colton%20PC\2018-19%20Year%20End%20Audit\M&amp;C%2018%2019%20-%20final%20last%20sa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+Payments"/>
      <sheetName val="Precept Tally"/>
      <sheetName val="Yr end precept tally"/>
      <sheetName val="3 year precept"/>
      <sheetName val="Pay Calcs"/>
      <sheetName val="Bank Rec yr end"/>
      <sheetName val="Bank REc - jan-19"/>
    </sheetNames>
    <sheetDataSet>
      <sheetData sheetId="0">
        <row r="8">
          <cell r="E8">
            <v>152.76</v>
          </cell>
        </row>
        <row r="9">
          <cell r="G9">
            <v>139.97</v>
          </cell>
        </row>
        <row r="16">
          <cell r="H16">
            <v>22</v>
          </cell>
        </row>
        <row r="17">
          <cell r="G17">
            <v>20</v>
          </cell>
        </row>
        <row r="29">
          <cell r="J29">
            <v>250</v>
          </cell>
        </row>
        <row r="32">
          <cell r="E32">
            <v>15</v>
          </cell>
        </row>
        <row r="36">
          <cell r="L36">
            <v>200</v>
          </cell>
        </row>
        <row r="52">
          <cell r="G52">
            <v>350</v>
          </cell>
        </row>
        <row r="53">
          <cell r="G53">
            <v>300</v>
          </cell>
        </row>
        <row r="54">
          <cell r="G54">
            <v>300</v>
          </cell>
        </row>
        <row r="55">
          <cell r="G55">
            <v>200</v>
          </cell>
        </row>
        <row r="58">
          <cell r="L58">
            <v>345</v>
          </cell>
        </row>
        <row r="59">
          <cell r="E59">
            <v>20</v>
          </cell>
        </row>
        <row r="71">
          <cell r="A71">
            <v>76.12</v>
          </cell>
          <cell r="B71">
            <v>150</v>
          </cell>
          <cell r="C71">
            <v>4109.7599999999984</v>
          </cell>
          <cell r="D71">
            <v>344.44</v>
          </cell>
          <cell r="F71">
            <v>41.050000000000011</v>
          </cell>
          <cell r="I71">
            <v>18.5</v>
          </cell>
          <cell r="J71">
            <v>3397</v>
          </cell>
          <cell r="M71">
            <v>116</v>
          </cell>
          <cell r="N71">
            <v>534</v>
          </cell>
          <cell r="O71">
            <v>10851.600000000002</v>
          </cell>
          <cell r="U71">
            <v>10281.449999999999</v>
          </cell>
          <cell r="V71">
            <v>7444</v>
          </cell>
          <cell r="W71">
            <v>39</v>
          </cell>
          <cell r="X71">
            <v>60.48</v>
          </cell>
          <cell r="Y71">
            <v>450</v>
          </cell>
          <cell r="Z71">
            <v>9.5500000000000007</v>
          </cell>
          <cell r="AA71">
            <v>215</v>
          </cell>
          <cell r="AB71">
            <v>1672.5</v>
          </cell>
          <cell r="AC71">
            <v>390.92</v>
          </cell>
        </row>
      </sheetData>
      <sheetData sheetId="1"/>
      <sheetData sheetId="2"/>
      <sheetData sheetId="3">
        <row r="27">
          <cell r="E27">
            <v>250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zoomScale="50" zoomScaleNormal="50" workbookViewId="0">
      <pane ySplit="2" topLeftCell="A6" activePane="bottomLeft" state="frozen"/>
      <selection pane="bottomLeft" activeCell="O39" sqref="O39"/>
    </sheetView>
  </sheetViews>
  <sheetFormatPr defaultColWidth="11.08203125" defaultRowHeight="15.5" x14ac:dyDescent="0.35"/>
  <cols>
    <col min="1" max="1" width="11.08203125" customWidth="1"/>
    <col min="2" max="2" width="8.58203125" bestFit="1" customWidth="1"/>
    <col min="3" max="3" width="9.83203125" style="2" customWidth="1"/>
    <col min="4" max="11" width="11.08203125" customWidth="1"/>
    <col min="12" max="13" width="10.33203125" customWidth="1"/>
    <col min="14" max="14" width="11.08203125" customWidth="1"/>
    <col min="15" max="15" width="11.08203125" style="97" customWidth="1"/>
    <col min="16" max="17" width="11.08203125" customWidth="1"/>
    <col min="18" max="18" width="19" style="11" bestFit="1" customWidth="1"/>
    <col min="19" max="19" width="17" style="10" bestFit="1" customWidth="1"/>
    <col min="20" max="20" width="11.08203125" customWidth="1"/>
    <col min="21" max="21" width="11.08203125" style="33" customWidth="1"/>
  </cols>
  <sheetData>
    <row r="1" spans="1:29" x14ac:dyDescent="0.35">
      <c r="A1" s="3" t="s">
        <v>0</v>
      </c>
      <c r="V1" s="13" t="s">
        <v>6</v>
      </c>
    </row>
    <row r="2" spans="1:29" ht="31" x14ac:dyDescent="0.35">
      <c r="A2" s="1" t="s">
        <v>31</v>
      </c>
      <c r="B2" s="8" t="s">
        <v>32</v>
      </c>
      <c r="C2" s="1" t="s">
        <v>33</v>
      </c>
      <c r="D2" s="1" t="s">
        <v>2</v>
      </c>
      <c r="E2" s="1" t="s">
        <v>35</v>
      </c>
      <c r="F2" s="8" t="s">
        <v>38</v>
      </c>
      <c r="G2" s="8" t="s">
        <v>3</v>
      </c>
      <c r="H2" s="8" t="s">
        <v>1</v>
      </c>
      <c r="I2" s="8" t="s">
        <v>37</v>
      </c>
      <c r="J2" s="8" t="s">
        <v>39</v>
      </c>
      <c r="K2" s="1" t="s">
        <v>9</v>
      </c>
      <c r="L2" s="9" t="s">
        <v>13</v>
      </c>
      <c r="M2" s="9" t="s">
        <v>62</v>
      </c>
      <c r="N2" s="8" t="s">
        <v>4</v>
      </c>
      <c r="O2" s="97" t="s">
        <v>5</v>
      </c>
      <c r="P2" s="9" t="s">
        <v>23</v>
      </c>
      <c r="Q2" t="s">
        <v>24</v>
      </c>
      <c r="R2" s="11" t="s">
        <v>25</v>
      </c>
      <c r="S2" s="10" t="s">
        <v>26</v>
      </c>
      <c r="T2" s="14" t="s">
        <v>24</v>
      </c>
      <c r="U2" s="33" t="s">
        <v>5</v>
      </c>
      <c r="V2" s="4" t="s">
        <v>7</v>
      </c>
      <c r="W2" s="4" t="s">
        <v>8</v>
      </c>
      <c r="X2" s="4" t="s">
        <v>29</v>
      </c>
      <c r="Y2" s="4" t="s">
        <v>30</v>
      </c>
      <c r="Z2" s="4" t="s">
        <v>10</v>
      </c>
      <c r="AA2" s="4" t="s">
        <v>13</v>
      </c>
      <c r="AB2" s="4" t="s">
        <v>9</v>
      </c>
      <c r="AC2" s="4" t="s">
        <v>11</v>
      </c>
    </row>
    <row r="3" spans="1:29" x14ac:dyDescent="0.35">
      <c r="A3" s="115"/>
      <c r="B3" s="115"/>
      <c r="C3" s="115">
        <v>115.6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1">
        <v>115.6</v>
      </c>
      <c r="P3" s="112">
        <v>101232</v>
      </c>
      <c r="Q3" s="113">
        <v>43905</v>
      </c>
      <c r="R3" s="114" t="s">
        <v>90</v>
      </c>
      <c r="S3" s="10" t="s">
        <v>98</v>
      </c>
      <c r="T3" s="15">
        <v>43947</v>
      </c>
      <c r="U3" s="88">
        <v>8942.5</v>
      </c>
      <c r="V3" s="34">
        <v>3925</v>
      </c>
      <c r="W3" s="34"/>
      <c r="X3" s="34"/>
      <c r="Y3" s="34"/>
      <c r="Z3" s="34"/>
      <c r="AB3" s="34">
        <v>5017.5</v>
      </c>
      <c r="AC3" s="34"/>
    </row>
    <row r="4" spans="1:29" x14ac:dyDescent="0.35">
      <c r="A4" s="115">
        <v>11.46</v>
      </c>
      <c r="B4" s="116">
        <v>12.5</v>
      </c>
      <c r="C4" s="115"/>
      <c r="D4" s="115"/>
      <c r="E4" s="115"/>
      <c r="F4" s="115">
        <v>2.7</v>
      </c>
      <c r="G4" s="115"/>
      <c r="H4" s="115"/>
      <c r="I4" s="115"/>
      <c r="J4" s="115"/>
      <c r="K4" s="115"/>
      <c r="L4" s="115"/>
      <c r="M4" s="115"/>
      <c r="N4" s="115"/>
      <c r="O4" s="111">
        <v>26.66</v>
      </c>
      <c r="P4" s="112">
        <v>101233</v>
      </c>
      <c r="Q4" s="113">
        <v>43905</v>
      </c>
      <c r="R4" s="114" t="s">
        <v>118</v>
      </c>
      <c r="S4" s="10" t="s">
        <v>10</v>
      </c>
      <c r="T4" s="15">
        <v>43984</v>
      </c>
      <c r="U4" s="33">
        <v>2.54</v>
      </c>
      <c r="V4" s="34"/>
      <c r="W4" s="34"/>
      <c r="X4" s="34"/>
      <c r="Y4" s="34"/>
      <c r="Z4" s="34">
        <v>2.54</v>
      </c>
      <c r="AA4" s="34"/>
      <c r="AB4" s="34"/>
      <c r="AC4" s="34"/>
    </row>
    <row r="5" spans="1:29" x14ac:dyDescent="0.35">
      <c r="D5" s="34"/>
      <c r="E5" s="34">
        <v>35</v>
      </c>
      <c r="F5" s="34"/>
      <c r="G5" s="34"/>
      <c r="H5" s="34"/>
      <c r="I5" s="34"/>
      <c r="J5" s="34"/>
      <c r="K5" s="34"/>
      <c r="L5" s="34"/>
      <c r="M5" s="34"/>
      <c r="N5" s="34"/>
      <c r="O5" s="99">
        <v>35</v>
      </c>
      <c r="P5" s="85" t="s">
        <v>96</v>
      </c>
      <c r="Q5" s="86">
        <v>43938</v>
      </c>
      <c r="R5" s="87" t="s">
        <v>97</v>
      </c>
      <c r="S5" s="10" t="s">
        <v>98</v>
      </c>
      <c r="T5" s="83">
        <v>44045</v>
      </c>
      <c r="U5" s="88">
        <v>20</v>
      </c>
      <c r="V5" s="34"/>
      <c r="W5" s="34">
        <v>20</v>
      </c>
      <c r="X5" s="34"/>
      <c r="Y5" s="34"/>
      <c r="Z5" s="34"/>
      <c r="AA5" s="34"/>
      <c r="AB5" s="34"/>
      <c r="AC5" s="34"/>
    </row>
    <row r="6" spans="1:29" x14ac:dyDescent="0.35">
      <c r="D6" s="34"/>
      <c r="E6" s="34"/>
      <c r="F6" s="34"/>
      <c r="G6" s="34"/>
      <c r="H6" s="34"/>
      <c r="I6" s="34"/>
      <c r="J6" s="34"/>
      <c r="K6" s="34"/>
      <c r="L6" s="34"/>
      <c r="M6" s="84"/>
      <c r="N6" s="84"/>
      <c r="O6" s="99">
        <v>426</v>
      </c>
      <c r="P6">
        <v>101234</v>
      </c>
      <c r="Q6" s="15">
        <v>43965</v>
      </c>
      <c r="R6" s="11" t="s">
        <v>100</v>
      </c>
      <c r="S6" s="14" t="s">
        <v>10</v>
      </c>
      <c r="T6" s="15">
        <v>44076</v>
      </c>
      <c r="U6" s="33">
        <v>4.54</v>
      </c>
      <c r="V6" s="34"/>
      <c r="W6" s="34"/>
      <c r="X6" s="34"/>
      <c r="Y6" s="34"/>
      <c r="Z6" s="34">
        <v>4.54</v>
      </c>
      <c r="AA6" s="34"/>
      <c r="AB6" s="34"/>
      <c r="AC6" s="34"/>
    </row>
    <row r="7" spans="1:29" x14ac:dyDescent="0.35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99">
        <v>-426</v>
      </c>
      <c r="P7">
        <v>101234</v>
      </c>
      <c r="Q7" s="15"/>
      <c r="R7" s="11" t="s">
        <v>99</v>
      </c>
      <c r="S7" s="14" t="s">
        <v>98</v>
      </c>
      <c r="T7" s="83">
        <v>44101</v>
      </c>
      <c r="U7" s="88">
        <v>3925</v>
      </c>
      <c r="V7" s="34">
        <v>3925</v>
      </c>
      <c r="W7" s="34"/>
      <c r="X7" s="34"/>
      <c r="Y7" s="34"/>
      <c r="Z7" s="34"/>
      <c r="AA7" s="34"/>
      <c r="AB7" s="34"/>
      <c r="AC7" s="34"/>
    </row>
    <row r="8" spans="1:29" x14ac:dyDescent="0.35">
      <c r="B8">
        <v>12.5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99">
        <v>12.5</v>
      </c>
      <c r="P8" s="2">
        <v>101235</v>
      </c>
      <c r="Q8" s="15">
        <v>43965</v>
      </c>
      <c r="R8" s="18" t="s">
        <v>101</v>
      </c>
      <c r="S8" s="14" t="s">
        <v>10</v>
      </c>
      <c r="T8" s="15">
        <v>44167</v>
      </c>
      <c r="U8" s="33">
        <v>5.45</v>
      </c>
      <c r="V8" s="34"/>
      <c r="W8" s="34"/>
      <c r="X8" s="34"/>
      <c r="Y8" s="34"/>
      <c r="Z8" s="34">
        <v>5.45</v>
      </c>
      <c r="AA8" s="34"/>
      <c r="AB8" s="34"/>
      <c r="AC8" s="34"/>
    </row>
    <row r="9" spans="1:29" x14ac:dyDescent="0.35">
      <c r="D9" s="34"/>
      <c r="E9" s="34">
        <v>75</v>
      </c>
      <c r="F9" s="34"/>
      <c r="G9" s="34"/>
      <c r="H9" s="34"/>
      <c r="I9" s="34"/>
      <c r="J9" s="34"/>
      <c r="K9" s="34"/>
      <c r="L9" s="34"/>
      <c r="M9" s="34"/>
      <c r="N9" s="34"/>
      <c r="O9" s="99">
        <v>75</v>
      </c>
      <c r="P9" s="2">
        <v>101236</v>
      </c>
      <c r="Q9" s="15">
        <v>43965</v>
      </c>
      <c r="R9" s="11" t="s">
        <v>102</v>
      </c>
      <c r="S9" s="14" t="s">
        <v>98</v>
      </c>
      <c r="T9" s="15">
        <v>43836</v>
      </c>
      <c r="U9" s="88">
        <v>450</v>
      </c>
      <c r="V9" s="34"/>
      <c r="W9" s="34"/>
      <c r="X9" s="34"/>
      <c r="Y9" s="34">
        <v>450</v>
      </c>
      <c r="Z9" s="34"/>
      <c r="AA9" s="34"/>
      <c r="AB9" s="34"/>
      <c r="AC9" s="34"/>
    </row>
    <row r="10" spans="1:29" x14ac:dyDescent="0.35">
      <c r="D10" s="34"/>
      <c r="E10" s="34"/>
      <c r="F10" s="34"/>
      <c r="G10" s="34"/>
      <c r="H10" s="34"/>
      <c r="I10" s="34"/>
      <c r="J10" s="34">
        <v>426</v>
      </c>
      <c r="K10" s="34"/>
      <c r="L10" s="34"/>
      <c r="M10" s="34"/>
      <c r="N10" s="34"/>
      <c r="O10" s="111">
        <v>426</v>
      </c>
      <c r="P10" s="115">
        <v>101237</v>
      </c>
      <c r="Q10" s="221">
        <v>43996</v>
      </c>
      <c r="R10" s="222" t="s">
        <v>114</v>
      </c>
      <c r="S10" s="14" t="s">
        <v>10</v>
      </c>
      <c r="T10" s="15">
        <v>43892</v>
      </c>
      <c r="U10" s="88">
        <v>4</v>
      </c>
      <c r="V10" s="34"/>
      <c r="W10" s="34"/>
      <c r="X10" s="34"/>
      <c r="Y10" s="34"/>
      <c r="Z10" s="34">
        <v>4</v>
      </c>
      <c r="AA10" s="34"/>
      <c r="AB10" s="34"/>
      <c r="AC10" s="34"/>
    </row>
    <row r="11" spans="1:29" x14ac:dyDescent="0.35">
      <c r="D11" s="34"/>
      <c r="E11" s="34"/>
      <c r="F11" s="34"/>
      <c r="G11" s="34">
        <v>140.08000000000001</v>
      </c>
      <c r="H11" s="34"/>
      <c r="I11" s="34"/>
      <c r="J11" s="34"/>
      <c r="K11" s="34"/>
      <c r="L11" s="34"/>
      <c r="M11" s="34"/>
      <c r="N11" s="34"/>
      <c r="O11" s="99">
        <v>140.08000000000001</v>
      </c>
      <c r="P11" s="2">
        <v>101238</v>
      </c>
      <c r="Q11" s="15">
        <v>43996</v>
      </c>
      <c r="R11" s="11" t="s">
        <v>115</v>
      </c>
      <c r="S11" s="14"/>
      <c r="T11" s="15"/>
      <c r="U11" s="88"/>
      <c r="V11" s="34"/>
      <c r="W11" s="34"/>
      <c r="X11" s="34"/>
      <c r="Y11" s="34"/>
      <c r="Z11" s="34"/>
      <c r="AA11" s="34"/>
      <c r="AB11" s="34"/>
      <c r="AC11" s="34"/>
    </row>
    <row r="12" spans="1:29" x14ac:dyDescent="0.35">
      <c r="B12">
        <v>12.5</v>
      </c>
      <c r="C12" s="2">
        <v>900.23</v>
      </c>
      <c r="D12" s="34"/>
      <c r="E12" s="34"/>
      <c r="F12" s="34"/>
      <c r="G12" s="34"/>
      <c r="H12" s="34">
        <v>25</v>
      </c>
      <c r="I12" s="34"/>
      <c r="J12" s="34"/>
      <c r="K12" s="34"/>
      <c r="L12" s="34"/>
      <c r="M12" s="34"/>
      <c r="N12" s="34"/>
      <c r="O12" s="99">
        <v>937.73</v>
      </c>
      <c r="P12" s="2">
        <v>101239</v>
      </c>
      <c r="Q12" s="15">
        <v>43996</v>
      </c>
      <c r="R12" s="11" t="s">
        <v>103</v>
      </c>
      <c r="S12" s="14"/>
      <c r="T12" s="15"/>
      <c r="U12" s="88"/>
      <c r="V12" s="34"/>
      <c r="W12" s="34"/>
      <c r="X12" s="34"/>
      <c r="Y12" s="34"/>
      <c r="Z12" s="34"/>
      <c r="AA12" s="34"/>
      <c r="AB12" s="34"/>
      <c r="AC12" s="34"/>
    </row>
    <row r="13" spans="1:29" x14ac:dyDescent="0.35">
      <c r="D13" s="34">
        <v>344.44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99">
        <v>344.44</v>
      </c>
      <c r="P13" s="2">
        <v>101240</v>
      </c>
      <c r="Q13" s="15">
        <v>44021</v>
      </c>
      <c r="R13" s="11" t="s">
        <v>104</v>
      </c>
      <c r="S13" s="14"/>
      <c r="T13" s="15"/>
      <c r="U13" s="88"/>
      <c r="V13" s="34"/>
      <c r="W13" s="34"/>
      <c r="X13" s="34"/>
      <c r="Y13" s="34"/>
      <c r="Z13" s="34"/>
      <c r="AA13" s="34"/>
      <c r="AB13" s="34"/>
      <c r="AC13" s="34"/>
    </row>
    <row r="14" spans="1:29" x14ac:dyDescent="0.35">
      <c r="D14" s="34"/>
      <c r="E14" s="34">
        <v>160.1</v>
      </c>
      <c r="F14" s="34"/>
      <c r="G14" s="34"/>
      <c r="H14" s="34"/>
      <c r="I14" s="34"/>
      <c r="J14" s="34"/>
      <c r="K14" s="34"/>
      <c r="L14" s="34"/>
      <c r="M14" s="34"/>
      <c r="N14" s="34"/>
      <c r="O14" s="99">
        <v>160.1</v>
      </c>
      <c r="P14" s="2">
        <v>101241</v>
      </c>
      <c r="Q14" s="15">
        <v>44084</v>
      </c>
      <c r="R14" s="11" t="s">
        <v>105</v>
      </c>
      <c r="S14" s="14"/>
      <c r="T14" s="15"/>
      <c r="U14" s="88"/>
      <c r="V14" s="34"/>
      <c r="W14" s="34"/>
      <c r="X14" s="34"/>
      <c r="Y14" s="34"/>
      <c r="Z14" s="34"/>
      <c r="AA14" s="34"/>
      <c r="AB14" s="34"/>
      <c r="AC14" s="34"/>
    </row>
    <row r="15" spans="1:29" x14ac:dyDescent="0.35">
      <c r="D15" s="34"/>
      <c r="E15" s="34"/>
      <c r="F15" s="34"/>
      <c r="G15" s="34"/>
      <c r="H15" s="34"/>
      <c r="I15" s="34"/>
      <c r="J15" s="34">
        <v>100</v>
      </c>
      <c r="K15" s="35"/>
      <c r="L15" s="34"/>
      <c r="M15" s="34"/>
      <c r="N15" s="34">
        <v>20</v>
      </c>
      <c r="O15" s="99">
        <v>120</v>
      </c>
      <c r="P15" s="2">
        <v>101242</v>
      </c>
      <c r="Q15" s="15">
        <v>44084</v>
      </c>
      <c r="R15" s="11" t="s">
        <v>106</v>
      </c>
      <c r="S15" s="14"/>
      <c r="T15" s="15"/>
      <c r="U15" s="88"/>
      <c r="V15" s="34"/>
      <c r="W15" s="34"/>
      <c r="X15" s="34"/>
      <c r="Y15" s="34"/>
      <c r="Z15" s="34"/>
      <c r="AA15" s="34"/>
      <c r="AB15" s="34"/>
      <c r="AC15" s="34"/>
    </row>
    <row r="16" spans="1:29" x14ac:dyDescent="0.35">
      <c r="D16" s="34"/>
      <c r="E16" s="34"/>
      <c r="F16" s="34"/>
      <c r="G16" s="34"/>
      <c r="H16" s="34"/>
      <c r="I16" s="34"/>
      <c r="J16" s="34">
        <v>250</v>
      </c>
      <c r="K16" s="36"/>
      <c r="L16" s="34"/>
      <c r="M16" s="34"/>
      <c r="N16" s="34">
        <v>50</v>
      </c>
      <c r="O16" s="99">
        <v>300</v>
      </c>
      <c r="P16" s="2">
        <v>101243</v>
      </c>
      <c r="Q16" s="15">
        <v>44084</v>
      </c>
      <c r="R16" s="11" t="s">
        <v>68</v>
      </c>
      <c r="S16" s="14"/>
      <c r="T16" s="15"/>
      <c r="U16" s="88"/>
      <c r="V16" s="34"/>
      <c r="W16" s="34"/>
      <c r="X16" s="34"/>
      <c r="Y16" s="34"/>
      <c r="Z16" s="34"/>
      <c r="AA16" s="34"/>
      <c r="AB16" s="34"/>
      <c r="AC16" s="34"/>
    </row>
    <row r="17" spans="1:29" x14ac:dyDescent="0.35">
      <c r="D17" s="34"/>
      <c r="E17" s="34"/>
      <c r="F17" s="34"/>
      <c r="G17" s="34"/>
      <c r="H17" s="34"/>
      <c r="I17" s="34"/>
      <c r="J17" s="34">
        <v>595</v>
      </c>
      <c r="K17" s="34"/>
      <c r="L17" s="34"/>
      <c r="M17" s="34"/>
      <c r="N17" s="34">
        <v>119</v>
      </c>
      <c r="O17" s="99">
        <v>714</v>
      </c>
      <c r="P17" s="2">
        <v>101244</v>
      </c>
      <c r="Q17" s="15">
        <v>43836</v>
      </c>
      <c r="R17" s="11" t="s">
        <v>68</v>
      </c>
      <c r="S17" s="16"/>
      <c r="T17" s="15"/>
      <c r="U17" s="88"/>
      <c r="V17" s="34"/>
      <c r="W17" s="34"/>
      <c r="X17" s="34"/>
      <c r="Y17" s="34"/>
      <c r="Z17" s="34"/>
      <c r="AA17" s="34"/>
      <c r="AB17" s="34"/>
      <c r="AC17" s="34"/>
    </row>
    <row r="18" spans="1:29" x14ac:dyDescent="0.35">
      <c r="D18" s="34"/>
      <c r="E18" s="34"/>
      <c r="F18" s="34"/>
      <c r="G18" s="34"/>
      <c r="H18" s="34"/>
      <c r="I18" s="34"/>
      <c r="J18" s="34">
        <v>427.2</v>
      </c>
      <c r="K18" s="34"/>
      <c r="L18" s="34"/>
      <c r="M18" s="34"/>
      <c r="N18" s="34">
        <v>85.44</v>
      </c>
      <c r="O18" s="99">
        <v>512.64</v>
      </c>
      <c r="P18" s="2">
        <v>101245</v>
      </c>
      <c r="Q18" s="15">
        <v>43836</v>
      </c>
      <c r="R18" s="11" t="s">
        <v>107</v>
      </c>
      <c r="S18" s="16"/>
      <c r="T18" s="15"/>
      <c r="U18" s="88"/>
      <c r="V18" s="34"/>
      <c r="W18" s="34"/>
      <c r="X18" s="34"/>
      <c r="Y18" s="34"/>
      <c r="Z18" s="34"/>
      <c r="AA18" s="34"/>
      <c r="AB18" s="34"/>
      <c r="AC18" s="34"/>
    </row>
    <row r="19" spans="1:29" x14ac:dyDescent="0.35">
      <c r="B19">
        <v>25</v>
      </c>
      <c r="C19" s="2">
        <v>651.28</v>
      </c>
      <c r="D19" s="34"/>
      <c r="E19" s="34"/>
      <c r="F19" s="34">
        <v>12</v>
      </c>
      <c r="G19" s="34"/>
      <c r="H19" s="34"/>
      <c r="I19" s="34"/>
      <c r="J19" s="34"/>
      <c r="K19" s="34"/>
      <c r="L19" s="34"/>
      <c r="M19" s="34"/>
      <c r="N19" s="34"/>
      <c r="O19" s="98">
        <v>688.28</v>
      </c>
      <c r="P19" s="2">
        <v>101246</v>
      </c>
      <c r="Q19" s="15">
        <v>43844</v>
      </c>
      <c r="R19" s="18" t="s">
        <v>108</v>
      </c>
      <c r="S19" s="16"/>
      <c r="T19" s="15"/>
      <c r="U19" s="88"/>
      <c r="V19" s="34"/>
      <c r="W19" s="34"/>
      <c r="X19" s="34"/>
      <c r="Y19" s="34"/>
      <c r="Z19" s="34"/>
      <c r="AA19" s="38"/>
      <c r="AB19" s="38"/>
      <c r="AC19" s="34"/>
    </row>
    <row r="20" spans="1:29" s="2" customFormat="1" x14ac:dyDescent="0.35">
      <c r="A20"/>
      <c r="B20"/>
      <c r="C20" s="7"/>
      <c r="D20" s="34"/>
      <c r="E20" s="32">
        <v>30</v>
      </c>
      <c r="F20" s="34"/>
      <c r="G20" s="34"/>
      <c r="H20" s="34"/>
      <c r="I20" s="34"/>
      <c r="J20" s="34"/>
      <c r="K20" s="34"/>
      <c r="L20" s="34"/>
      <c r="M20" s="34"/>
      <c r="N20" s="34">
        <v>6</v>
      </c>
      <c r="O20" s="99">
        <v>36</v>
      </c>
      <c r="P20" s="20">
        <v>101247</v>
      </c>
      <c r="Q20" s="15">
        <v>43844</v>
      </c>
      <c r="R20" s="11" t="s">
        <v>52</v>
      </c>
      <c r="T20" s="17"/>
      <c r="U20" s="31"/>
      <c r="V20" s="32"/>
      <c r="W20" s="32"/>
      <c r="X20" s="32"/>
      <c r="Y20" s="32"/>
      <c r="Z20" s="32"/>
      <c r="AA20" s="32"/>
      <c r="AB20" s="32"/>
      <c r="AC20" s="32"/>
    </row>
    <row r="21" spans="1:29" s="2" customFormat="1" x14ac:dyDescent="0.35">
      <c r="A21"/>
      <c r="B21"/>
      <c r="C21" s="7"/>
      <c r="D21" s="34"/>
      <c r="E21" s="32">
        <v>20</v>
      </c>
      <c r="F21" s="34"/>
      <c r="G21" s="34"/>
      <c r="H21" s="34"/>
      <c r="I21" s="34"/>
      <c r="J21" s="34"/>
      <c r="K21" s="34"/>
      <c r="L21" s="34"/>
      <c r="M21" s="34"/>
      <c r="N21" s="34"/>
      <c r="O21" s="98">
        <v>20</v>
      </c>
      <c r="P21" s="2">
        <v>101248</v>
      </c>
      <c r="Q21" s="15">
        <v>43844</v>
      </c>
      <c r="R21" s="18" t="s">
        <v>109</v>
      </c>
      <c r="S21" s="7"/>
      <c r="U21" s="31"/>
      <c r="V21" s="32"/>
      <c r="W21" s="32"/>
      <c r="X21" s="32"/>
      <c r="Y21" s="32"/>
      <c r="Z21" s="32"/>
      <c r="AA21" s="32"/>
      <c r="AB21" s="32"/>
      <c r="AC21" s="32"/>
    </row>
    <row r="22" spans="1:29" s="2" customFormat="1" x14ac:dyDescent="0.35">
      <c r="C22" s="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9"/>
      <c r="P22" s="2">
        <v>101249</v>
      </c>
      <c r="Q22" s="2" t="s">
        <v>71</v>
      </c>
      <c r="R22" s="18"/>
      <c r="S22" s="21"/>
      <c r="T22" s="17"/>
      <c r="U22" s="31"/>
      <c r="V22" s="32"/>
      <c r="W22" s="32"/>
      <c r="X22" s="32"/>
      <c r="Y22" s="32"/>
      <c r="Z22" s="32"/>
      <c r="AA22" s="32"/>
      <c r="AB22" s="32"/>
      <c r="AC22" s="32"/>
    </row>
    <row r="23" spans="1:29" s="2" customFormat="1" x14ac:dyDescent="0.35">
      <c r="A23" s="2">
        <v>32.06</v>
      </c>
      <c r="B23" s="2">
        <v>12.5</v>
      </c>
      <c r="C23" s="4">
        <v>349.28</v>
      </c>
      <c r="D23" s="32"/>
      <c r="E23" s="32"/>
      <c r="F23" s="32">
        <v>13.95</v>
      </c>
      <c r="G23" s="32"/>
      <c r="H23" s="32"/>
      <c r="I23" s="32"/>
      <c r="J23" s="32"/>
      <c r="K23" s="32"/>
      <c r="L23" s="32"/>
      <c r="M23" s="32"/>
      <c r="N23" s="32"/>
      <c r="O23" s="99">
        <v>407.79</v>
      </c>
      <c r="P23" s="2">
        <v>101250</v>
      </c>
      <c r="Q23" s="15">
        <v>43872</v>
      </c>
      <c r="R23" s="18" t="s">
        <v>110</v>
      </c>
      <c r="S23" s="21"/>
      <c r="T23" s="17"/>
      <c r="U23" s="31"/>
      <c r="V23" s="32"/>
      <c r="W23" s="32"/>
      <c r="X23" s="32"/>
      <c r="Y23" s="32"/>
      <c r="Z23" s="32"/>
      <c r="AA23" s="32"/>
      <c r="AB23" s="32"/>
      <c r="AC23" s="32"/>
    </row>
    <row r="24" spans="1:29" s="2" customFormat="1" x14ac:dyDescent="0.35">
      <c r="C24" s="5"/>
      <c r="D24" s="32"/>
      <c r="E24" s="32"/>
      <c r="F24" s="32"/>
      <c r="G24" s="32"/>
      <c r="H24" s="32"/>
      <c r="I24" s="32">
        <v>55</v>
      </c>
      <c r="J24" s="32"/>
      <c r="K24" s="32"/>
      <c r="L24" s="32"/>
      <c r="M24" s="32"/>
      <c r="N24" s="32"/>
      <c r="O24" s="99">
        <v>55</v>
      </c>
      <c r="P24" s="2">
        <v>101251</v>
      </c>
      <c r="Q24" s="17">
        <v>43900</v>
      </c>
      <c r="R24" s="7" t="s">
        <v>112</v>
      </c>
      <c r="S24" s="21"/>
      <c r="T24" s="17"/>
      <c r="U24" s="31"/>
      <c r="V24" s="32"/>
      <c r="W24" s="32"/>
      <c r="X24" s="32"/>
      <c r="Y24" s="32"/>
      <c r="Z24" s="32"/>
      <c r="AA24" s="32"/>
      <c r="AB24" s="32"/>
      <c r="AC24" s="32"/>
    </row>
    <row r="25" spans="1:29" s="2" customFormat="1" x14ac:dyDescent="0.35">
      <c r="C25" s="6"/>
      <c r="D25" s="32"/>
      <c r="E25" s="32"/>
      <c r="F25" s="32"/>
      <c r="G25" s="32"/>
      <c r="H25" s="32"/>
      <c r="I25" s="32"/>
      <c r="J25" s="32"/>
      <c r="K25" s="32"/>
      <c r="L25" s="32"/>
      <c r="M25" s="32">
        <v>1776</v>
      </c>
      <c r="N25" s="32">
        <v>444</v>
      </c>
      <c r="O25" s="99">
        <v>2220</v>
      </c>
      <c r="P25" s="2">
        <v>101252</v>
      </c>
      <c r="Q25" s="17">
        <v>43900</v>
      </c>
      <c r="R25" s="18" t="s">
        <v>70</v>
      </c>
      <c r="S25" s="21"/>
      <c r="U25" s="31"/>
      <c r="V25" s="32"/>
      <c r="W25" s="32"/>
      <c r="X25" s="32"/>
      <c r="Y25" s="32"/>
      <c r="Z25" s="32"/>
      <c r="AA25" s="32"/>
      <c r="AB25" s="32"/>
      <c r="AC25" s="32"/>
    </row>
    <row r="26" spans="1:29" s="2" customFormat="1" x14ac:dyDescent="0.35">
      <c r="C26" s="4">
        <v>174.4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99">
        <v>174.4</v>
      </c>
      <c r="P26" s="2">
        <v>101253</v>
      </c>
      <c r="Q26" s="17">
        <v>43900</v>
      </c>
      <c r="R26" s="18" t="s">
        <v>90</v>
      </c>
      <c r="S26" s="21"/>
      <c r="U26" s="31"/>
      <c r="V26" s="32"/>
      <c r="W26" s="32"/>
      <c r="X26" s="32"/>
      <c r="Y26" s="32"/>
      <c r="Z26" s="32"/>
      <c r="AA26" s="32"/>
      <c r="AB26" s="32"/>
      <c r="AC26" s="32"/>
    </row>
    <row r="27" spans="1:29" s="2" customFormat="1" x14ac:dyDescent="0.35">
      <c r="C27" s="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99">
        <v>396.82</v>
      </c>
      <c r="P27" s="2">
        <v>101254</v>
      </c>
      <c r="Q27" s="22">
        <v>43900</v>
      </c>
      <c r="R27" s="18" t="s">
        <v>110</v>
      </c>
      <c r="S27" s="21"/>
      <c r="U27" s="31"/>
      <c r="V27" s="32"/>
      <c r="W27" s="32"/>
      <c r="X27" s="32"/>
      <c r="Y27" s="32"/>
      <c r="Z27" s="32"/>
      <c r="AA27" s="32"/>
      <c r="AB27" s="32"/>
      <c r="AC27" s="32"/>
    </row>
    <row r="28" spans="1:29" s="2" customFormat="1" x14ac:dyDescent="0.35">
      <c r="C28" s="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99">
        <v>-396.82</v>
      </c>
      <c r="P28" s="2">
        <v>101254</v>
      </c>
      <c r="Q28" s="15"/>
      <c r="R28" s="7" t="s">
        <v>111</v>
      </c>
      <c r="S28" s="21"/>
      <c r="U28" s="31"/>
      <c r="V28" s="32"/>
      <c r="W28" s="32"/>
      <c r="X28" s="32"/>
      <c r="Y28" s="32"/>
      <c r="Z28" s="32"/>
      <c r="AA28" s="32"/>
      <c r="AB28" s="32"/>
      <c r="AC28" s="32"/>
    </row>
    <row r="29" spans="1:29" s="2" customFormat="1" x14ac:dyDescent="0.35">
      <c r="C29" s="4"/>
      <c r="D29" s="32"/>
      <c r="E29" s="32"/>
      <c r="F29" s="32"/>
      <c r="G29" s="32">
        <v>300</v>
      </c>
      <c r="H29" s="32"/>
      <c r="I29" s="32"/>
      <c r="J29" s="32"/>
      <c r="K29" s="32"/>
      <c r="L29" s="32"/>
      <c r="M29" s="32"/>
      <c r="N29" s="32"/>
      <c r="O29" s="99">
        <v>300</v>
      </c>
      <c r="P29" s="2">
        <v>101255</v>
      </c>
      <c r="Q29" s="17">
        <v>43900</v>
      </c>
      <c r="R29" s="18" t="s">
        <v>80</v>
      </c>
      <c r="S29" s="7"/>
      <c r="U29" s="31"/>
      <c r="V29" s="32"/>
      <c r="W29" s="32"/>
      <c r="X29" s="32"/>
      <c r="Y29" s="32"/>
      <c r="Z29" s="32"/>
      <c r="AA29" s="32"/>
      <c r="AB29" s="32"/>
      <c r="AC29" s="32"/>
    </row>
    <row r="30" spans="1:29" s="2" customFormat="1" x14ac:dyDescent="0.35">
      <c r="C30" s="4"/>
      <c r="D30" s="32"/>
      <c r="E30" s="32"/>
      <c r="F30" s="32"/>
      <c r="G30" s="32">
        <v>300</v>
      </c>
      <c r="H30" s="32"/>
      <c r="I30" s="32"/>
      <c r="J30" s="32"/>
      <c r="K30" s="32"/>
      <c r="L30" s="32"/>
      <c r="M30" s="32"/>
      <c r="N30" s="32"/>
      <c r="O30" s="99">
        <v>300</v>
      </c>
      <c r="P30" s="2">
        <v>101256</v>
      </c>
      <c r="Q30" s="17">
        <v>43900</v>
      </c>
      <c r="R30" s="18" t="s">
        <v>79</v>
      </c>
      <c r="S30" s="7"/>
      <c r="U30" s="31"/>
      <c r="V30" s="32"/>
      <c r="W30" s="32"/>
      <c r="X30" s="32"/>
      <c r="Y30" s="32"/>
      <c r="Z30" s="32"/>
      <c r="AA30" s="32"/>
      <c r="AB30" s="32"/>
      <c r="AC30" s="32"/>
    </row>
    <row r="31" spans="1:29" s="2" customFormat="1" x14ac:dyDescent="0.35">
      <c r="C31" s="4"/>
      <c r="D31" s="32"/>
      <c r="E31" s="32"/>
      <c r="F31" s="32"/>
      <c r="G31" s="32">
        <v>375</v>
      </c>
      <c r="H31" s="32"/>
      <c r="I31" s="32"/>
      <c r="J31" s="32"/>
      <c r="K31" s="32"/>
      <c r="L31" s="32"/>
      <c r="M31" s="32"/>
      <c r="N31" s="32"/>
      <c r="O31" s="99">
        <v>375</v>
      </c>
      <c r="P31" s="2">
        <v>101257</v>
      </c>
      <c r="Q31" s="17">
        <v>43900</v>
      </c>
      <c r="R31" s="18" t="s">
        <v>56</v>
      </c>
      <c r="S31" s="7"/>
      <c r="U31" s="31"/>
      <c r="V31" s="32"/>
      <c r="W31" s="32"/>
      <c r="X31" s="32"/>
      <c r="Y31" s="32"/>
      <c r="Z31" s="32"/>
      <c r="AA31" s="32"/>
      <c r="AB31" s="32"/>
      <c r="AC31" s="32"/>
    </row>
    <row r="32" spans="1:29" s="2" customFormat="1" x14ac:dyDescent="0.35">
      <c r="C32" s="4"/>
      <c r="D32" s="32"/>
      <c r="E32" s="32"/>
      <c r="F32" s="32"/>
      <c r="G32" s="32">
        <v>225</v>
      </c>
      <c r="H32" s="32"/>
      <c r="I32" s="32"/>
      <c r="J32" s="32"/>
      <c r="K32" s="32"/>
      <c r="L32" s="32"/>
      <c r="M32" s="32"/>
      <c r="N32" s="32"/>
      <c r="O32" s="101">
        <v>225</v>
      </c>
      <c r="P32" s="2">
        <v>101258</v>
      </c>
      <c r="Q32" s="17">
        <v>43900</v>
      </c>
      <c r="R32" s="7" t="s">
        <v>81</v>
      </c>
      <c r="S32" s="7"/>
      <c r="U32" s="31"/>
      <c r="V32" s="32"/>
      <c r="W32" s="32"/>
      <c r="X32" s="32"/>
      <c r="Y32" s="32"/>
      <c r="Z32" s="32"/>
      <c r="AA32" s="32"/>
      <c r="AB32" s="32"/>
      <c r="AC32" s="32"/>
    </row>
    <row r="33" spans="1:29" s="2" customFormat="1" x14ac:dyDescent="0.35">
      <c r="C33" s="5"/>
      <c r="D33" s="32"/>
      <c r="E33" s="32"/>
      <c r="F33" s="32"/>
      <c r="G33" s="32"/>
      <c r="H33" s="32"/>
      <c r="I33" s="32"/>
      <c r="J33" s="32"/>
      <c r="K33" s="32"/>
      <c r="L33" s="32"/>
      <c r="M33" s="32">
        <v>28</v>
      </c>
      <c r="N33" s="32"/>
      <c r="O33" s="99">
        <v>28</v>
      </c>
      <c r="P33" s="2">
        <v>101259</v>
      </c>
      <c r="Q33" s="17">
        <v>43900</v>
      </c>
      <c r="R33" s="7" t="s">
        <v>113</v>
      </c>
      <c r="S33" s="7"/>
      <c r="U33" s="31"/>
      <c r="V33" s="32"/>
      <c r="W33" s="32"/>
      <c r="X33" s="32"/>
      <c r="Y33" s="32"/>
      <c r="Z33" s="32"/>
      <c r="AA33" s="32"/>
      <c r="AB33" s="32"/>
      <c r="AC33" s="32"/>
    </row>
    <row r="34" spans="1:29" x14ac:dyDescent="0.35">
      <c r="A34" s="2">
        <v>35.04</v>
      </c>
      <c r="B34" s="2">
        <v>12.5</v>
      </c>
      <c r="C34" s="7">
        <v>349.28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01">
        <v>396.82</v>
      </c>
      <c r="P34" s="2">
        <v>101260</v>
      </c>
      <c r="Q34" s="17">
        <v>43903</v>
      </c>
      <c r="R34" s="18" t="s">
        <v>116</v>
      </c>
      <c r="U34" s="88"/>
      <c r="V34" s="34"/>
      <c r="W34" s="34"/>
      <c r="X34" s="34"/>
      <c r="Y34" s="34"/>
      <c r="Z34" s="34"/>
      <c r="AA34" s="34"/>
      <c r="AB34" s="34"/>
      <c r="AC34" s="34"/>
    </row>
    <row r="35" spans="1:29" x14ac:dyDescent="0.3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99"/>
      <c r="P35" s="2"/>
      <c r="Q35" s="17"/>
      <c r="U35" s="88"/>
      <c r="V35" s="34"/>
      <c r="W35" s="34"/>
      <c r="X35" s="34"/>
      <c r="Y35" s="34"/>
      <c r="Z35" s="34"/>
      <c r="AA35" s="34"/>
      <c r="AB35" s="34"/>
      <c r="AC35" s="34"/>
    </row>
    <row r="36" spans="1:29" x14ac:dyDescent="0.3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99"/>
      <c r="Q36" s="22"/>
      <c r="U36" s="88"/>
      <c r="V36" s="34"/>
      <c r="W36" s="34"/>
      <c r="X36" s="34"/>
      <c r="Y36" s="34"/>
      <c r="Z36" s="34"/>
      <c r="AA36" s="34"/>
      <c r="AB36" s="34"/>
      <c r="AC36" s="34"/>
    </row>
    <row r="37" spans="1:29" s="12" customFormat="1" x14ac:dyDescent="0.35">
      <c r="A37" s="37">
        <f t="shared" ref="A37:N37" si="0">SUM(A5:A36)</f>
        <v>67.099999999999994</v>
      </c>
      <c r="B37" s="37">
        <f t="shared" si="0"/>
        <v>75</v>
      </c>
      <c r="C37" s="37">
        <f>SUM(C5:C36)</f>
        <v>2424.4700000000003</v>
      </c>
      <c r="D37" s="37">
        <f t="shared" si="0"/>
        <v>344.44</v>
      </c>
      <c r="E37" s="37">
        <f t="shared" si="0"/>
        <v>320.10000000000002</v>
      </c>
      <c r="F37" s="37">
        <f t="shared" si="0"/>
        <v>25.95</v>
      </c>
      <c r="G37" s="37">
        <f t="shared" si="0"/>
        <v>1340.08</v>
      </c>
      <c r="H37" s="37">
        <f t="shared" si="0"/>
        <v>25</v>
      </c>
      <c r="I37" s="37">
        <f t="shared" si="0"/>
        <v>55</v>
      </c>
      <c r="J37" s="37">
        <f t="shared" si="0"/>
        <v>1798.2</v>
      </c>
      <c r="K37" s="37">
        <f t="shared" si="0"/>
        <v>0</v>
      </c>
      <c r="L37" s="37">
        <f t="shared" si="0"/>
        <v>0</v>
      </c>
      <c r="M37" s="37">
        <f t="shared" si="0"/>
        <v>1804</v>
      </c>
      <c r="N37" s="37">
        <f t="shared" si="0"/>
        <v>724.44</v>
      </c>
      <c r="O37" s="100">
        <f>SUM(O5:O9,O11:O34)</f>
        <v>8577.7799999999988</v>
      </c>
      <c r="U37" s="100">
        <f t="shared" ref="U37:AC37" si="1">SUM(U3:U36)</f>
        <v>13354.030000000002</v>
      </c>
      <c r="V37" s="37">
        <f t="shared" si="1"/>
        <v>7850</v>
      </c>
      <c r="W37" s="37">
        <f t="shared" si="1"/>
        <v>20</v>
      </c>
      <c r="X37" s="37">
        <f t="shared" si="1"/>
        <v>0</v>
      </c>
      <c r="Y37" s="37">
        <f t="shared" si="1"/>
        <v>450</v>
      </c>
      <c r="Z37" s="37">
        <f t="shared" si="1"/>
        <v>16.53</v>
      </c>
      <c r="AA37" s="37">
        <f t="shared" si="1"/>
        <v>0</v>
      </c>
      <c r="AB37" s="37">
        <f t="shared" si="1"/>
        <v>5017.5</v>
      </c>
      <c r="AC37" s="37">
        <f t="shared" si="1"/>
        <v>0</v>
      </c>
    </row>
    <row r="38" spans="1:29" x14ac:dyDescent="0.35">
      <c r="M38" s="106" t="s">
        <v>93</v>
      </c>
      <c r="N38" s="34">
        <f>SUM(A37:N37)-O37</f>
        <v>426.00000000000182</v>
      </c>
      <c r="O38" s="223">
        <v>7955.96</v>
      </c>
      <c r="P38" t="s">
        <v>91</v>
      </c>
      <c r="U38" s="107" t="s">
        <v>93</v>
      </c>
      <c r="V38" s="103">
        <f>SUM(V37:AC37)-U37</f>
        <v>0</v>
      </c>
    </row>
    <row r="39" spans="1:29" x14ac:dyDescent="0.35">
      <c r="U39" s="88"/>
    </row>
    <row r="40" spans="1:29" x14ac:dyDescent="0.35">
      <c r="O40" s="97" t="s">
        <v>92</v>
      </c>
    </row>
    <row r="41" spans="1:29" x14ac:dyDescent="0.35">
      <c r="O41" s="102" t="s">
        <v>91</v>
      </c>
    </row>
    <row r="42" spans="1:29" x14ac:dyDescent="0.35">
      <c r="O42" s="117" t="s">
        <v>200</v>
      </c>
    </row>
  </sheetData>
  <sortState xmlns:xlrd2="http://schemas.microsoft.com/office/spreadsheetml/2017/richdata2" ref="O6:R34">
    <sortCondition ref="P6:P34"/>
  </sortState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opLeftCell="A23" workbookViewId="0">
      <selection activeCell="B27" sqref="B27"/>
    </sheetView>
  </sheetViews>
  <sheetFormatPr defaultColWidth="10.83203125" defaultRowHeight="15.5" x14ac:dyDescent="0.35"/>
  <cols>
    <col min="1" max="1" width="23.58203125" style="39" bestFit="1" customWidth="1"/>
    <col min="2" max="2" width="10.83203125" style="39"/>
    <col min="3" max="3" width="14.33203125" style="39" bestFit="1" customWidth="1"/>
    <col min="4" max="4" width="15" style="39" bestFit="1" customWidth="1"/>
    <col min="5" max="5" width="16.83203125" style="39" bestFit="1" customWidth="1"/>
    <col min="6" max="6" width="10.83203125" style="39"/>
    <col min="7" max="7" width="4.5" style="39" customWidth="1"/>
    <col min="8" max="8" width="29.33203125" style="39" bestFit="1" customWidth="1"/>
    <col min="9" max="16384" width="10.83203125" style="39"/>
  </cols>
  <sheetData>
    <row r="1" spans="1:10" ht="21" x14ac:dyDescent="0.5">
      <c r="B1" s="40" t="s">
        <v>64</v>
      </c>
      <c r="G1" s="39" t="s">
        <v>86</v>
      </c>
    </row>
    <row r="3" spans="1:10" x14ac:dyDescent="0.35">
      <c r="B3" s="39" t="s">
        <v>7</v>
      </c>
      <c r="C3" s="39" t="s">
        <v>14</v>
      </c>
      <c r="D3" s="39" t="s">
        <v>15</v>
      </c>
      <c r="E3" s="39" t="s">
        <v>16</v>
      </c>
      <c r="F3" s="39" t="s">
        <v>17</v>
      </c>
    </row>
    <row r="4" spans="1:10" x14ac:dyDescent="0.35">
      <c r="A4" s="41" t="s">
        <v>0</v>
      </c>
      <c r="C4" s="42"/>
      <c r="D4" s="42"/>
      <c r="H4" s="43" t="s">
        <v>36</v>
      </c>
      <c r="I4" s="44"/>
      <c r="J4" s="45"/>
    </row>
    <row r="5" spans="1:10" x14ac:dyDescent="0.35">
      <c r="A5" s="46" t="s">
        <v>31</v>
      </c>
      <c r="B5" s="47">
        <v>100</v>
      </c>
      <c r="C5" s="48"/>
      <c r="D5" s="47">
        <v>100</v>
      </c>
      <c r="E5" s="47">
        <v>64.66</v>
      </c>
      <c r="F5" s="49">
        <v>65</v>
      </c>
      <c r="H5" s="50" t="s">
        <v>19</v>
      </c>
      <c r="I5" s="51" t="s">
        <v>7</v>
      </c>
      <c r="J5" s="52" t="s">
        <v>40</v>
      </c>
    </row>
    <row r="6" spans="1:10" x14ac:dyDescent="0.35">
      <c r="A6" s="46" t="s">
        <v>32</v>
      </c>
      <c r="B6" s="47">
        <v>150</v>
      </c>
      <c r="C6" s="48"/>
      <c r="D6" s="47">
        <v>150</v>
      </c>
      <c r="E6" s="47">
        <v>137.5</v>
      </c>
      <c r="F6" s="49">
        <v>92</v>
      </c>
      <c r="H6" s="50" t="s">
        <v>50</v>
      </c>
      <c r="I6" s="53">
        <v>154.28</v>
      </c>
      <c r="J6" s="54">
        <v>122.76</v>
      </c>
    </row>
    <row r="7" spans="1:10" x14ac:dyDescent="0.35">
      <c r="A7" s="46" t="s">
        <v>33</v>
      </c>
      <c r="B7" s="47">
        <v>4446</v>
      </c>
      <c r="C7" s="48"/>
      <c r="D7" s="47">
        <v>4446</v>
      </c>
      <c r="E7" s="47">
        <v>3994.16</v>
      </c>
      <c r="F7" s="49">
        <v>90</v>
      </c>
      <c r="H7" s="50" t="s">
        <v>51</v>
      </c>
      <c r="I7" s="53">
        <v>20</v>
      </c>
      <c r="J7" s="54"/>
    </row>
    <row r="8" spans="1:10" x14ac:dyDescent="0.35">
      <c r="A8" s="46" t="s">
        <v>2</v>
      </c>
      <c r="B8" s="47">
        <v>400</v>
      </c>
      <c r="C8" s="48"/>
      <c r="D8" s="47">
        <v>400</v>
      </c>
      <c r="E8" s="47">
        <v>344.44</v>
      </c>
      <c r="F8" s="49">
        <v>86</v>
      </c>
      <c r="H8" s="50" t="s">
        <v>52</v>
      </c>
      <c r="I8" s="53">
        <v>28</v>
      </c>
      <c r="J8" s="54"/>
    </row>
    <row r="9" spans="1:10" x14ac:dyDescent="0.35">
      <c r="A9" s="46" t="s">
        <v>35</v>
      </c>
      <c r="B9" s="47">
        <v>232.28</v>
      </c>
      <c r="C9" s="48"/>
      <c r="D9" s="47">
        <v>232.28</v>
      </c>
      <c r="E9" s="47">
        <v>187.76</v>
      </c>
      <c r="F9" s="49">
        <v>81</v>
      </c>
      <c r="H9" s="50" t="s">
        <v>53</v>
      </c>
      <c r="I9" s="53">
        <v>0</v>
      </c>
      <c r="J9" s="54">
        <v>35</v>
      </c>
    </row>
    <row r="10" spans="1:10" x14ac:dyDescent="0.35">
      <c r="A10" s="46" t="s">
        <v>38</v>
      </c>
      <c r="B10" s="47">
        <v>100</v>
      </c>
      <c r="C10" s="48"/>
      <c r="D10" s="47">
        <v>100</v>
      </c>
      <c r="E10" s="47">
        <v>38.35</v>
      </c>
      <c r="F10" s="49">
        <v>38</v>
      </c>
      <c r="H10" s="50" t="s">
        <v>54</v>
      </c>
      <c r="I10" s="53">
        <v>30</v>
      </c>
      <c r="J10" s="54">
        <v>30</v>
      </c>
    </row>
    <row r="11" spans="1:10" x14ac:dyDescent="0.35">
      <c r="A11" s="46" t="s">
        <v>3</v>
      </c>
      <c r="B11" s="47">
        <v>1300</v>
      </c>
      <c r="C11" s="48"/>
      <c r="D11" s="47">
        <v>1300</v>
      </c>
      <c r="E11" s="47">
        <v>1309.97</v>
      </c>
      <c r="F11" s="49">
        <v>101</v>
      </c>
      <c r="H11" s="55" t="s">
        <v>5</v>
      </c>
      <c r="I11" s="56">
        <f>SUM(I6:I10)</f>
        <v>232.28</v>
      </c>
      <c r="J11" s="57">
        <f>SUM(J6:J10)</f>
        <v>187.76</v>
      </c>
    </row>
    <row r="12" spans="1:10" x14ac:dyDescent="0.35">
      <c r="A12" s="46" t="s">
        <v>1</v>
      </c>
      <c r="B12" s="47">
        <v>30</v>
      </c>
      <c r="C12" s="48"/>
      <c r="D12" s="47">
        <v>30</v>
      </c>
      <c r="E12" s="47">
        <v>22</v>
      </c>
      <c r="F12" s="49">
        <v>73</v>
      </c>
      <c r="I12" s="58"/>
      <c r="J12" s="58"/>
    </row>
    <row r="13" spans="1:10" x14ac:dyDescent="0.35">
      <c r="A13" s="46" t="s">
        <v>37</v>
      </c>
      <c r="B13" s="47">
        <v>30</v>
      </c>
      <c r="C13" s="48"/>
      <c r="D13" s="47">
        <v>30</v>
      </c>
      <c r="E13" s="47">
        <v>18.5</v>
      </c>
      <c r="F13" s="49"/>
      <c r="H13" s="43" t="s">
        <v>18</v>
      </c>
      <c r="I13" s="59"/>
      <c r="J13" s="60"/>
    </row>
    <row r="14" spans="1:10" x14ac:dyDescent="0.35">
      <c r="A14" s="39" t="s">
        <v>34</v>
      </c>
      <c r="B14" s="39">
        <v>1925</v>
      </c>
      <c r="D14" s="39">
        <v>1925</v>
      </c>
      <c r="E14" s="47">
        <v>3367</v>
      </c>
      <c r="F14" s="49">
        <v>175</v>
      </c>
      <c r="H14" s="50" t="s">
        <v>22</v>
      </c>
      <c r="I14" s="53" t="s">
        <v>7</v>
      </c>
      <c r="J14" s="54" t="s">
        <v>40</v>
      </c>
    </row>
    <row r="15" spans="1:10" x14ac:dyDescent="0.35">
      <c r="A15" s="39" t="s">
        <v>9</v>
      </c>
      <c r="B15" s="39">
        <v>0</v>
      </c>
      <c r="D15" s="39">
        <v>0</v>
      </c>
      <c r="E15" s="47">
        <v>0</v>
      </c>
      <c r="F15" s="49"/>
      <c r="H15" s="61" t="s">
        <v>56</v>
      </c>
      <c r="I15" s="53">
        <v>350</v>
      </c>
      <c r="J15" s="54">
        <v>350</v>
      </c>
    </row>
    <row r="16" spans="1:10" x14ac:dyDescent="0.35">
      <c r="A16" s="39" t="s">
        <v>13</v>
      </c>
      <c r="B16" s="39">
        <v>50</v>
      </c>
      <c r="D16" s="39">
        <v>50</v>
      </c>
      <c r="E16" s="47">
        <v>545</v>
      </c>
      <c r="F16" s="49"/>
      <c r="H16" s="61" t="s">
        <v>55</v>
      </c>
      <c r="I16" s="53">
        <v>300</v>
      </c>
      <c r="J16" s="54">
        <v>300</v>
      </c>
    </row>
    <row r="17" spans="1:13" x14ac:dyDescent="0.35">
      <c r="A17" s="39" t="s">
        <v>61</v>
      </c>
      <c r="B17" s="39">
        <v>2200</v>
      </c>
      <c r="D17" s="39">
        <v>2200</v>
      </c>
      <c r="E17" s="47">
        <v>116</v>
      </c>
      <c r="F17" s="49"/>
      <c r="H17" s="61" t="s">
        <v>57</v>
      </c>
      <c r="I17" s="53">
        <v>300</v>
      </c>
      <c r="J17" s="54">
        <v>300</v>
      </c>
    </row>
    <row r="18" spans="1:13" x14ac:dyDescent="0.35">
      <c r="A18" s="46" t="s">
        <v>4</v>
      </c>
      <c r="B18" s="47">
        <v>800</v>
      </c>
      <c r="C18" s="48"/>
      <c r="D18" s="47">
        <v>800</v>
      </c>
      <c r="E18" s="47">
        <v>534</v>
      </c>
      <c r="F18" s="49">
        <v>67</v>
      </c>
      <c r="H18" s="61" t="s">
        <v>58</v>
      </c>
      <c r="I18" s="53">
        <v>200</v>
      </c>
      <c r="J18" s="54">
        <v>200</v>
      </c>
    </row>
    <row r="19" spans="1:13" x14ac:dyDescent="0.35">
      <c r="A19" s="62" t="s">
        <v>5</v>
      </c>
      <c r="B19" s="63">
        <f>SUM(B5:B18)</f>
        <v>11763.279999999999</v>
      </c>
      <c r="C19" s="64">
        <f>SUM(C5:C18)</f>
        <v>0</v>
      </c>
      <c r="D19" s="64">
        <f>SUM(D5:D18)</f>
        <v>11763.279999999999</v>
      </c>
      <c r="E19" s="63">
        <v>10679.34</v>
      </c>
      <c r="F19" s="65">
        <v>91</v>
      </c>
      <c r="H19" s="61" t="s">
        <v>59</v>
      </c>
      <c r="I19" s="53">
        <v>150</v>
      </c>
      <c r="J19" s="54">
        <v>139.97</v>
      </c>
    </row>
    <row r="20" spans="1:13" x14ac:dyDescent="0.35">
      <c r="A20" s="66"/>
      <c r="B20" s="67"/>
      <c r="C20" s="68"/>
      <c r="D20" s="68"/>
      <c r="E20" s="47"/>
      <c r="F20" s="49"/>
      <c r="H20" s="39" t="s">
        <v>67</v>
      </c>
      <c r="I20" s="58">
        <v>0</v>
      </c>
      <c r="J20" s="58">
        <v>20</v>
      </c>
    </row>
    <row r="21" spans="1:13" x14ac:dyDescent="0.35">
      <c r="A21" s="69" t="s">
        <v>6</v>
      </c>
      <c r="B21" s="67"/>
      <c r="C21" s="68"/>
      <c r="D21" s="68"/>
      <c r="E21" s="47"/>
      <c r="F21" s="49"/>
      <c r="H21" s="55" t="s">
        <v>5</v>
      </c>
      <c r="I21" s="56">
        <f>SUM(I15:I20)</f>
        <v>1300</v>
      </c>
      <c r="J21" s="57">
        <f>SUM(J15:J20)</f>
        <v>1309.97</v>
      </c>
      <c r="K21" s="51"/>
    </row>
    <row r="22" spans="1:13" x14ac:dyDescent="0.35">
      <c r="A22" s="70" t="s">
        <v>7</v>
      </c>
      <c r="B22" s="67">
        <v>7444.21</v>
      </c>
      <c r="C22" s="71"/>
      <c r="D22" s="67">
        <v>7444.21</v>
      </c>
      <c r="E22" s="47">
        <v>7444</v>
      </c>
      <c r="F22" s="49">
        <v>100</v>
      </c>
      <c r="I22" s="58"/>
      <c r="J22" s="58"/>
    </row>
    <row r="23" spans="1:13" x14ac:dyDescent="0.35">
      <c r="A23" s="70" t="s">
        <v>8</v>
      </c>
      <c r="B23" s="67">
        <v>39</v>
      </c>
      <c r="C23" s="71"/>
      <c r="D23" s="67">
        <v>39</v>
      </c>
      <c r="E23" s="47">
        <v>39</v>
      </c>
      <c r="F23" s="49">
        <v>100</v>
      </c>
      <c r="H23" s="72" t="s">
        <v>41</v>
      </c>
      <c r="I23" s="59"/>
      <c r="J23" s="60"/>
    </row>
    <row r="24" spans="1:13" x14ac:dyDescent="0.35">
      <c r="A24" s="70" t="s">
        <v>27</v>
      </c>
      <c r="B24" s="67">
        <v>60</v>
      </c>
      <c r="C24" s="71"/>
      <c r="D24" s="67">
        <v>60</v>
      </c>
      <c r="E24" s="47">
        <v>60.48</v>
      </c>
      <c r="F24" s="49"/>
      <c r="H24" s="50" t="s">
        <v>22</v>
      </c>
      <c r="I24" s="53" t="s">
        <v>7</v>
      </c>
      <c r="J24" s="54" t="s">
        <v>40</v>
      </c>
    </row>
    <row r="25" spans="1:13" x14ac:dyDescent="0.35">
      <c r="A25" s="70" t="s">
        <v>28</v>
      </c>
      <c r="B25" s="67">
        <v>450</v>
      </c>
      <c r="C25" s="71"/>
      <c r="D25" s="67">
        <v>450</v>
      </c>
      <c r="E25" s="47">
        <v>450</v>
      </c>
      <c r="F25" s="49">
        <v>100</v>
      </c>
      <c r="H25" s="50" t="s">
        <v>63</v>
      </c>
      <c r="I25" s="53">
        <v>1950</v>
      </c>
      <c r="J25" s="54"/>
    </row>
    <row r="26" spans="1:13" x14ac:dyDescent="0.35">
      <c r="A26" s="70" t="s">
        <v>10</v>
      </c>
      <c r="B26" s="67">
        <v>0</v>
      </c>
      <c r="C26" s="71"/>
      <c r="D26" s="67">
        <v>0</v>
      </c>
      <c r="E26" s="47">
        <v>7.62</v>
      </c>
      <c r="F26" s="49"/>
      <c r="H26" s="50" t="s">
        <v>9</v>
      </c>
      <c r="I26" s="53">
        <v>1672.5</v>
      </c>
      <c r="J26" s="54">
        <v>1672.5</v>
      </c>
    </row>
    <row r="27" spans="1:13" x14ac:dyDescent="0.35">
      <c r="A27" s="70" t="s">
        <v>13</v>
      </c>
      <c r="B27" s="67">
        <v>3662.5</v>
      </c>
      <c r="C27" s="71"/>
      <c r="D27" s="67">
        <v>3662.5</v>
      </c>
      <c r="E27" s="47">
        <v>1887.5</v>
      </c>
      <c r="F27" s="49"/>
      <c r="H27" s="50" t="s">
        <v>65</v>
      </c>
      <c r="I27" s="53">
        <v>0</v>
      </c>
      <c r="J27" s="54">
        <v>95</v>
      </c>
    </row>
    <row r="28" spans="1:13" x14ac:dyDescent="0.35">
      <c r="A28" s="70" t="s">
        <v>11</v>
      </c>
      <c r="B28" s="67">
        <v>1190.92</v>
      </c>
      <c r="C28" s="71"/>
      <c r="D28" s="67">
        <v>1190.92</v>
      </c>
      <c r="E28" s="47">
        <v>390.92</v>
      </c>
      <c r="F28" s="49">
        <v>33</v>
      </c>
      <c r="H28" s="50" t="s">
        <v>66</v>
      </c>
      <c r="I28" s="58">
        <v>0</v>
      </c>
      <c r="J28" s="54">
        <v>20</v>
      </c>
    </row>
    <row r="29" spans="1:13" x14ac:dyDescent="0.35">
      <c r="A29" s="62" t="s">
        <v>5</v>
      </c>
      <c r="B29" s="63">
        <f>SUM(B22:B28)</f>
        <v>12846.63</v>
      </c>
      <c r="C29" s="64">
        <v>0</v>
      </c>
      <c r="D29" s="64">
        <f>SUM(D22:D28)</f>
        <v>12846.63</v>
      </c>
      <c r="E29" s="63">
        <v>10279.52</v>
      </c>
      <c r="F29" s="65">
        <v>333</v>
      </c>
      <c r="H29" s="50" t="s">
        <v>85</v>
      </c>
      <c r="I29" s="58">
        <v>0</v>
      </c>
      <c r="J29" s="54">
        <v>100</v>
      </c>
    </row>
    <row r="30" spans="1:13" x14ac:dyDescent="0.35">
      <c r="A30" s="66"/>
      <c r="B30" s="67"/>
      <c r="C30" s="68"/>
      <c r="D30" s="68"/>
      <c r="H30" s="73" t="s">
        <v>5</v>
      </c>
      <c r="I30" s="56">
        <f>SUM(I25:I29)</f>
        <v>3622.5</v>
      </c>
      <c r="J30" s="57">
        <f>SUM(J25:J29)</f>
        <v>1887.5</v>
      </c>
    </row>
    <row r="31" spans="1:13" x14ac:dyDescent="0.35">
      <c r="A31" s="72" t="s">
        <v>49</v>
      </c>
      <c r="B31" s="44" t="s">
        <v>7</v>
      </c>
      <c r="C31" s="45" t="s">
        <v>40</v>
      </c>
      <c r="D31" s="51"/>
      <c r="L31" s="51"/>
      <c r="M31" s="51"/>
    </row>
    <row r="32" spans="1:13" x14ac:dyDescent="0.35">
      <c r="A32" s="50" t="s">
        <v>60</v>
      </c>
      <c r="B32" s="39">
        <v>325</v>
      </c>
      <c r="C32" s="74">
        <v>250</v>
      </c>
      <c r="L32" s="51"/>
      <c r="M32" s="51"/>
    </row>
    <row r="33" spans="1:13" x14ac:dyDescent="0.35">
      <c r="A33" s="50" t="s">
        <v>69</v>
      </c>
      <c r="C33" s="74">
        <v>40</v>
      </c>
      <c r="H33" s="72" t="s">
        <v>21</v>
      </c>
      <c r="I33" s="75"/>
      <c r="L33" s="51"/>
      <c r="M33" s="67"/>
    </row>
    <row r="34" spans="1:13" x14ac:dyDescent="0.35">
      <c r="A34" s="50" t="s">
        <v>72</v>
      </c>
      <c r="C34" s="74">
        <f>460+355</f>
        <v>815</v>
      </c>
      <c r="H34" s="50" t="s">
        <v>22</v>
      </c>
      <c r="I34" s="76" t="s">
        <v>20</v>
      </c>
      <c r="L34" s="51"/>
      <c r="M34" s="67"/>
    </row>
    <row r="35" spans="1:13" x14ac:dyDescent="0.35">
      <c r="A35" s="50" t="s">
        <v>73</v>
      </c>
      <c r="C35" s="74">
        <v>100</v>
      </c>
      <c r="H35" s="50" t="s">
        <v>74</v>
      </c>
      <c r="I35" s="76">
        <v>200</v>
      </c>
      <c r="L35" s="51"/>
      <c r="M35" s="51"/>
    </row>
    <row r="36" spans="1:13" x14ac:dyDescent="0.35">
      <c r="A36" s="50" t="s">
        <v>75</v>
      </c>
      <c r="C36" s="74">
        <v>12</v>
      </c>
      <c r="H36" s="50" t="s">
        <v>84</v>
      </c>
      <c r="I36" s="76">
        <v>245</v>
      </c>
      <c r="L36" s="51"/>
      <c r="M36" s="51"/>
    </row>
    <row r="37" spans="1:13" x14ac:dyDescent="0.35">
      <c r="A37" s="50" t="s">
        <v>76</v>
      </c>
      <c r="C37" s="74">
        <v>150</v>
      </c>
      <c r="H37" s="50" t="s">
        <v>83</v>
      </c>
      <c r="I37" s="52">
        <v>100</v>
      </c>
      <c r="L37" s="51"/>
      <c r="M37" s="51"/>
    </row>
    <row r="38" spans="1:13" x14ac:dyDescent="0.35">
      <c r="A38" s="50" t="s">
        <v>77</v>
      </c>
      <c r="B38" s="39">
        <v>845</v>
      </c>
      <c r="C38" s="74">
        <v>595</v>
      </c>
      <c r="H38" s="55" t="s">
        <v>5</v>
      </c>
      <c r="I38" s="77">
        <f>SUM(I35:I37)</f>
        <v>545</v>
      </c>
      <c r="L38" s="78"/>
      <c r="M38" s="78"/>
    </row>
    <row r="39" spans="1:13" x14ac:dyDescent="0.35">
      <c r="A39" s="79" t="s">
        <v>78</v>
      </c>
      <c r="C39" s="74">
        <v>400</v>
      </c>
      <c r="L39" s="51"/>
      <c r="M39" s="51"/>
    </row>
    <row r="40" spans="1:13" x14ac:dyDescent="0.35">
      <c r="A40" s="50" t="s">
        <v>82</v>
      </c>
      <c r="C40" s="74">
        <v>60</v>
      </c>
      <c r="L40" s="51"/>
      <c r="M40" s="51"/>
    </row>
    <row r="41" spans="1:13" x14ac:dyDescent="0.35">
      <c r="A41" s="39" t="s">
        <v>87</v>
      </c>
      <c r="C41" s="76">
        <v>945</v>
      </c>
      <c r="L41" s="51"/>
      <c r="M41" s="51"/>
    </row>
    <row r="42" spans="1:13" x14ac:dyDescent="0.35">
      <c r="A42" s="55" t="s">
        <v>5</v>
      </c>
      <c r="B42" s="80">
        <v>1925</v>
      </c>
      <c r="C42" s="81">
        <f>SUM(C32:C41)</f>
        <v>3367</v>
      </c>
      <c r="L42" s="51"/>
      <c r="M42" s="51"/>
    </row>
    <row r="43" spans="1:13" x14ac:dyDescent="0.35">
      <c r="L43" s="51"/>
      <c r="M43" s="51"/>
    </row>
    <row r="44" spans="1:13" x14ac:dyDescent="0.35">
      <c r="D44" s="47"/>
      <c r="L44" s="51"/>
      <c r="M44" s="51"/>
    </row>
  </sheetData>
  <phoneticPr fontId="4" type="noConversion"/>
  <pageMargins left="0.7" right="0.7" top="0.75" bottom="0.75" header="0.3" footer="0.3"/>
  <pageSetup paperSize="9" scale="74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0F6E-64EB-41AD-BD28-0FE27D2A2DC7}">
  <dimension ref="A1:H42"/>
  <sheetViews>
    <sheetView workbookViewId="0">
      <selection activeCell="K29" sqref="K29"/>
    </sheetView>
  </sheetViews>
  <sheetFormatPr defaultRowHeight="15.5" x14ac:dyDescent="0.35"/>
  <cols>
    <col min="1" max="1" width="17.83203125" customWidth="1"/>
    <col min="2" max="2" width="13.25" customWidth="1"/>
    <col min="3" max="3" width="12.6640625" customWidth="1"/>
    <col min="4" max="4" width="11.58203125" style="110" customWidth="1"/>
    <col min="6" max="6" width="14.4140625" customWidth="1"/>
    <col min="7" max="7" width="11" customWidth="1"/>
    <col min="8" max="8" width="10.9140625" customWidth="1"/>
  </cols>
  <sheetData>
    <row r="1" spans="1:8" ht="21" x14ac:dyDescent="0.5">
      <c r="A1" s="39"/>
      <c r="B1" s="40" t="s">
        <v>64</v>
      </c>
      <c r="C1" s="39"/>
      <c r="D1" s="47"/>
      <c r="F1" s="39"/>
      <c r="G1" s="39" t="s">
        <v>188</v>
      </c>
      <c r="H1" s="39"/>
    </row>
    <row r="2" spans="1:8" x14ac:dyDescent="0.35">
      <c r="A2" s="39"/>
      <c r="B2" s="39"/>
      <c r="C2" s="39"/>
      <c r="D2" s="47"/>
      <c r="E2" s="39"/>
      <c r="F2" s="39"/>
      <c r="G2" s="39"/>
      <c r="H2" s="39"/>
    </row>
    <row r="3" spans="1:8" x14ac:dyDescent="0.35">
      <c r="A3" s="39"/>
      <c r="B3" s="39" t="s">
        <v>189</v>
      </c>
      <c r="C3" s="39" t="s">
        <v>187</v>
      </c>
      <c r="D3" s="47" t="s">
        <v>191</v>
      </c>
      <c r="E3" s="39"/>
      <c r="F3" s="39"/>
      <c r="G3" s="39"/>
      <c r="H3" s="39"/>
    </row>
    <row r="4" spans="1:8" x14ac:dyDescent="0.35">
      <c r="A4" s="41" t="s">
        <v>0</v>
      </c>
      <c r="B4" s="39"/>
      <c r="C4" s="39"/>
      <c r="D4" s="47"/>
      <c r="E4" s="39"/>
      <c r="F4" s="43" t="s">
        <v>36</v>
      </c>
      <c r="G4" s="44"/>
      <c r="H4" s="45"/>
    </row>
    <row r="5" spans="1:8" x14ac:dyDescent="0.35">
      <c r="A5" s="46" t="s">
        <v>31</v>
      </c>
      <c r="B5" s="47">
        <v>120</v>
      </c>
      <c r="C5" s="47">
        <v>67.099999999999994</v>
      </c>
      <c r="D5" s="199">
        <f>C5-B5</f>
        <v>-52.900000000000006</v>
      </c>
      <c r="E5" s="39"/>
      <c r="F5" s="50" t="s">
        <v>19</v>
      </c>
      <c r="G5" s="39" t="s">
        <v>189</v>
      </c>
      <c r="H5" s="52" t="s">
        <v>40</v>
      </c>
    </row>
    <row r="6" spans="1:8" x14ac:dyDescent="0.35">
      <c r="A6" s="46" t="s">
        <v>32</v>
      </c>
      <c r="B6" s="47">
        <v>300</v>
      </c>
      <c r="C6" s="47">
        <v>150</v>
      </c>
      <c r="D6" s="199">
        <f t="shared" ref="D6:D14" si="0">C6-B6</f>
        <v>-150</v>
      </c>
      <c r="E6" s="39"/>
      <c r="F6" s="50" t="s">
        <v>50</v>
      </c>
      <c r="G6" s="58">
        <v>165</v>
      </c>
      <c r="H6" s="74">
        <v>160.1</v>
      </c>
    </row>
    <row r="7" spans="1:8" x14ac:dyDescent="0.35">
      <c r="A7" s="46" t="s">
        <v>33</v>
      </c>
      <c r="B7" s="47">
        <v>4410</v>
      </c>
      <c r="C7" s="47">
        <v>2424.4699999999998</v>
      </c>
      <c r="D7" s="199">
        <f t="shared" si="0"/>
        <v>-1985.5300000000002</v>
      </c>
      <c r="E7" s="39"/>
      <c r="F7" s="50" t="s">
        <v>51</v>
      </c>
      <c r="G7" s="58">
        <v>25</v>
      </c>
      <c r="H7" s="74">
        <v>20</v>
      </c>
    </row>
    <row r="8" spans="1:8" x14ac:dyDescent="0.35">
      <c r="A8" s="46" t="s">
        <v>2</v>
      </c>
      <c r="B8" s="47">
        <v>420</v>
      </c>
      <c r="C8" s="47">
        <v>344.44</v>
      </c>
      <c r="D8" s="199">
        <f t="shared" si="0"/>
        <v>-75.56</v>
      </c>
      <c r="E8" s="39"/>
      <c r="F8" s="50" t="s">
        <v>52</v>
      </c>
      <c r="G8" s="58">
        <v>35</v>
      </c>
      <c r="H8" s="74">
        <v>30</v>
      </c>
    </row>
    <row r="9" spans="1:8" x14ac:dyDescent="0.35">
      <c r="A9" s="46" t="s">
        <v>35</v>
      </c>
      <c r="B9" s="47">
        <v>260</v>
      </c>
      <c r="C9" s="47">
        <v>245.1</v>
      </c>
      <c r="D9" s="199">
        <f t="shared" si="0"/>
        <v>-14.900000000000006</v>
      </c>
      <c r="E9" s="39"/>
      <c r="F9" s="50" t="s">
        <v>53</v>
      </c>
      <c r="G9" s="58">
        <v>35</v>
      </c>
      <c r="H9" s="74">
        <v>35</v>
      </c>
    </row>
    <row r="10" spans="1:8" x14ac:dyDescent="0.35">
      <c r="A10" s="46" t="s">
        <v>38</v>
      </c>
      <c r="B10" s="47">
        <v>100</v>
      </c>
      <c r="C10" s="47">
        <v>25.95</v>
      </c>
      <c r="D10" s="199">
        <f t="shared" si="0"/>
        <v>-74.05</v>
      </c>
      <c r="E10" s="39"/>
      <c r="F10" s="55" t="s">
        <v>5</v>
      </c>
      <c r="G10" s="56">
        <f ca="1">SUM(G6:G10)</f>
        <v>260</v>
      </c>
      <c r="H10" s="81">
        <f ca="1">SUM(H6:H10)</f>
        <v>245.1</v>
      </c>
    </row>
    <row r="11" spans="1:8" x14ac:dyDescent="0.35">
      <c r="A11" s="46" t="s">
        <v>3</v>
      </c>
      <c r="B11" s="47">
        <v>1350</v>
      </c>
      <c r="C11" s="47">
        <v>1340.08</v>
      </c>
      <c r="D11" s="199">
        <f t="shared" si="0"/>
        <v>-9.9200000000000728</v>
      </c>
      <c r="E11" s="39"/>
    </row>
    <row r="12" spans="1:8" x14ac:dyDescent="0.35">
      <c r="A12" s="46" t="s">
        <v>1</v>
      </c>
      <c r="B12" s="47">
        <v>30</v>
      </c>
      <c r="C12" s="47">
        <v>25</v>
      </c>
      <c r="D12" s="199">
        <f t="shared" si="0"/>
        <v>-5</v>
      </c>
      <c r="E12" s="39"/>
      <c r="F12" s="39"/>
      <c r="G12" s="58"/>
      <c r="H12" s="58"/>
    </row>
    <row r="13" spans="1:8" x14ac:dyDescent="0.35">
      <c r="A13" s="46" t="s">
        <v>37</v>
      </c>
      <c r="B13" s="47">
        <v>30</v>
      </c>
      <c r="C13" s="47">
        <v>55</v>
      </c>
      <c r="D13" s="199">
        <f t="shared" si="0"/>
        <v>25</v>
      </c>
      <c r="E13" s="39"/>
      <c r="F13" s="43" t="s">
        <v>18</v>
      </c>
      <c r="G13" s="59"/>
      <c r="H13" s="60"/>
    </row>
    <row r="14" spans="1:8" x14ac:dyDescent="0.35">
      <c r="A14" s="39" t="s">
        <v>34</v>
      </c>
      <c r="B14" s="39">
        <v>2000</v>
      </c>
      <c r="C14" s="47">
        <v>1798.2</v>
      </c>
      <c r="D14" s="199">
        <f t="shared" si="0"/>
        <v>-201.79999999999995</v>
      </c>
      <c r="E14" s="39"/>
      <c r="F14" s="50" t="s">
        <v>22</v>
      </c>
      <c r="G14" s="58" t="s">
        <v>189</v>
      </c>
      <c r="H14" s="74" t="s">
        <v>40</v>
      </c>
    </row>
    <row r="15" spans="1:8" x14ac:dyDescent="0.35">
      <c r="A15" s="39" t="s">
        <v>61</v>
      </c>
      <c r="B15" s="39"/>
      <c r="C15" s="47">
        <v>1804</v>
      </c>
      <c r="D15" s="199"/>
      <c r="E15" s="39"/>
      <c r="F15" s="79" t="s">
        <v>55</v>
      </c>
      <c r="G15" s="58">
        <v>300</v>
      </c>
      <c r="H15" s="74">
        <v>300</v>
      </c>
    </row>
    <row r="16" spans="1:8" x14ac:dyDescent="0.35">
      <c r="A16" s="46" t="s">
        <v>4</v>
      </c>
      <c r="B16" s="47"/>
      <c r="C16" s="47">
        <v>724.44</v>
      </c>
      <c r="D16" s="199"/>
      <c r="E16" s="39"/>
      <c r="F16" s="79" t="s">
        <v>57</v>
      </c>
      <c r="G16" s="58">
        <v>300</v>
      </c>
      <c r="H16" s="74">
        <v>300</v>
      </c>
    </row>
    <row r="17" spans="1:8" x14ac:dyDescent="0.35">
      <c r="A17" s="39" t="s">
        <v>190</v>
      </c>
      <c r="C17" s="47">
        <v>142.26</v>
      </c>
      <c r="D17" s="199"/>
      <c r="E17" s="39"/>
      <c r="F17" s="79" t="s">
        <v>58</v>
      </c>
      <c r="G17" s="58">
        <v>225</v>
      </c>
      <c r="H17" s="74">
        <v>225</v>
      </c>
    </row>
    <row r="18" spans="1:8" x14ac:dyDescent="0.35">
      <c r="A18" s="62" t="s">
        <v>5</v>
      </c>
      <c r="B18" s="63">
        <f>SUM(B5:B16)</f>
        <v>9020</v>
      </c>
      <c r="C18" s="63">
        <f>SUM(C5:C17)</f>
        <v>9146.0400000000009</v>
      </c>
      <c r="D18" s="200"/>
      <c r="F18" s="79" t="s">
        <v>59</v>
      </c>
      <c r="G18" s="58">
        <v>150</v>
      </c>
      <c r="H18" s="74">
        <v>140.08000000000001</v>
      </c>
    </row>
    <row r="19" spans="1:8" x14ac:dyDescent="0.35">
      <c r="E19" s="39"/>
      <c r="F19" s="61" t="s">
        <v>56</v>
      </c>
      <c r="G19" s="58">
        <v>375</v>
      </c>
      <c r="H19" s="198">
        <v>375</v>
      </c>
    </row>
    <row r="20" spans="1:8" x14ac:dyDescent="0.35">
      <c r="A20" s="41" t="s">
        <v>6</v>
      </c>
      <c r="B20" s="47"/>
      <c r="C20" s="47"/>
      <c r="D20" s="47"/>
      <c r="E20" s="39"/>
      <c r="F20" s="55" t="s">
        <v>5</v>
      </c>
      <c r="G20" s="56">
        <f>SUM(G15:G19)</f>
        <v>1350</v>
      </c>
      <c r="H20" s="81">
        <f>SUM(H15:H19)</f>
        <v>1340.08</v>
      </c>
    </row>
    <row r="21" spans="1:8" x14ac:dyDescent="0.35">
      <c r="A21" s="46" t="s">
        <v>7</v>
      </c>
      <c r="B21" s="47"/>
      <c r="C21" s="47">
        <v>7850</v>
      </c>
      <c r="D21" s="199"/>
      <c r="E21" s="39"/>
      <c r="F21" s="39"/>
      <c r="G21" s="58"/>
      <c r="H21" s="58"/>
    </row>
    <row r="22" spans="1:8" x14ac:dyDescent="0.35">
      <c r="A22" s="46" t="s">
        <v>8</v>
      </c>
      <c r="B22" s="47"/>
      <c r="C22" s="47">
        <v>20</v>
      </c>
      <c r="D22" s="199"/>
      <c r="E22" s="39"/>
      <c r="F22" s="72"/>
      <c r="G22" s="59"/>
      <c r="H22" s="60"/>
    </row>
    <row r="23" spans="1:8" x14ac:dyDescent="0.35">
      <c r="A23" s="46" t="s">
        <v>27</v>
      </c>
      <c r="B23" s="47"/>
      <c r="C23" s="47"/>
      <c r="D23" s="199"/>
      <c r="E23" s="39"/>
      <c r="F23" s="50"/>
      <c r="G23" s="58"/>
      <c r="H23" s="74"/>
    </row>
    <row r="24" spans="1:8" x14ac:dyDescent="0.35">
      <c r="A24" s="46" t="s">
        <v>28</v>
      </c>
      <c r="B24" s="47"/>
      <c r="C24" s="47">
        <v>450</v>
      </c>
      <c r="D24" s="199"/>
      <c r="E24" s="39"/>
      <c r="F24" s="50"/>
      <c r="G24" s="58"/>
      <c r="H24" s="74"/>
    </row>
    <row r="25" spans="1:8" x14ac:dyDescent="0.35">
      <c r="A25" s="46" t="s">
        <v>10</v>
      </c>
      <c r="B25" s="47"/>
      <c r="C25" s="47">
        <v>16.53</v>
      </c>
      <c r="D25" s="199"/>
      <c r="E25" s="39"/>
      <c r="F25" s="50"/>
      <c r="G25" s="58"/>
      <c r="H25" s="74"/>
    </row>
    <row r="26" spans="1:8" x14ac:dyDescent="0.35">
      <c r="A26" s="46" t="s">
        <v>9</v>
      </c>
      <c r="B26" s="47"/>
      <c r="C26" s="47">
        <v>5017.5</v>
      </c>
      <c r="D26" s="199"/>
      <c r="E26" s="39"/>
      <c r="F26" s="50"/>
      <c r="G26" s="58"/>
      <c r="H26" s="74"/>
    </row>
    <row r="27" spans="1:8" x14ac:dyDescent="0.35">
      <c r="A27" s="46" t="s">
        <v>11</v>
      </c>
      <c r="B27" s="47"/>
      <c r="C27" s="47"/>
      <c r="D27" s="199"/>
      <c r="E27" s="39"/>
      <c r="F27" s="50"/>
      <c r="G27" s="58"/>
      <c r="H27" s="74"/>
    </row>
    <row r="28" spans="1:8" x14ac:dyDescent="0.35">
      <c r="A28" s="62" t="s">
        <v>5</v>
      </c>
      <c r="B28" s="63"/>
      <c r="C28" s="63">
        <f>SUM(C21:C27)</f>
        <v>13354.03</v>
      </c>
      <c r="D28" s="200"/>
      <c r="E28" s="39"/>
      <c r="F28" s="50"/>
      <c r="G28" s="58"/>
      <c r="H28" s="74"/>
    </row>
    <row r="29" spans="1:8" x14ac:dyDescent="0.35">
      <c r="A29" s="42"/>
      <c r="B29" s="47"/>
      <c r="C29" s="39"/>
      <c r="D29" s="47"/>
      <c r="E29" s="39"/>
      <c r="F29" s="73"/>
      <c r="G29" s="56"/>
      <c r="H29" s="81"/>
    </row>
    <row r="30" spans="1:8" x14ac:dyDescent="0.35">
      <c r="A30" s="72"/>
      <c r="B30" s="44"/>
      <c r="C30" s="39"/>
      <c r="D30" s="47"/>
      <c r="E30" s="39"/>
      <c r="F30" s="39"/>
      <c r="G30" s="39"/>
      <c r="H30" s="39"/>
    </row>
    <row r="31" spans="1:8" x14ac:dyDescent="0.35">
      <c r="A31" s="50"/>
      <c r="B31" s="47"/>
      <c r="C31" s="39"/>
      <c r="D31" s="47"/>
      <c r="E31" s="39"/>
      <c r="F31" s="39"/>
      <c r="G31" s="39"/>
      <c r="H31" s="39"/>
    </row>
    <row r="32" spans="1:8" x14ac:dyDescent="0.35">
      <c r="A32" s="50"/>
      <c r="B32" s="47"/>
      <c r="C32" s="39"/>
      <c r="D32" s="47"/>
      <c r="E32" s="39"/>
      <c r="F32" s="72"/>
      <c r="G32" s="75"/>
      <c r="H32" s="39"/>
    </row>
    <row r="33" spans="1:8" x14ac:dyDescent="0.35">
      <c r="A33" s="50"/>
      <c r="B33" s="47"/>
      <c r="C33" s="39"/>
      <c r="D33" s="47"/>
      <c r="E33" s="39"/>
      <c r="F33" s="50"/>
      <c r="G33" s="76"/>
      <c r="H33" s="39"/>
    </row>
    <row r="34" spans="1:8" x14ac:dyDescent="0.35">
      <c r="A34" s="50"/>
      <c r="B34" s="47"/>
      <c r="C34" s="39"/>
      <c r="D34" s="47"/>
      <c r="E34" s="39"/>
      <c r="F34" s="50"/>
      <c r="G34" s="76"/>
      <c r="H34" s="39"/>
    </row>
    <row r="35" spans="1:8" x14ac:dyDescent="0.35">
      <c r="A35" s="50"/>
      <c r="B35" s="47"/>
      <c r="C35" s="39"/>
      <c r="D35" s="47"/>
      <c r="E35" s="39"/>
      <c r="F35" s="50"/>
      <c r="G35" s="76"/>
      <c r="H35" s="39"/>
    </row>
    <row r="36" spans="1:8" x14ac:dyDescent="0.35">
      <c r="A36" s="50"/>
      <c r="B36" s="47"/>
      <c r="C36" s="39"/>
      <c r="D36" s="47"/>
      <c r="E36" s="39"/>
      <c r="F36" s="50"/>
      <c r="G36" s="52"/>
      <c r="H36" s="39"/>
    </row>
    <row r="37" spans="1:8" x14ac:dyDescent="0.35">
      <c r="A37" s="50"/>
      <c r="B37" s="47"/>
      <c r="C37" s="39"/>
      <c r="D37" s="47"/>
      <c r="E37" s="39"/>
      <c r="F37" s="55"/>
      <c r="G37" s="77"/>
      <c r="H37" s="39"/>
    </row>
    <row r="38" spans="1:8" x14ac:dyDescent="0.35">
      <c r="A38" s="79"/>
      <c r="B38" s="47"/>
      <c r="C38" s="39"/>
      <c r="D38" s="47"/>
      <c r="E38" s="39"/>
      <c r="F38" s="39"/>
      <c r="G38" s="39"/>
      <c r="H38" s="39"/>
    </row>
    <row r="39" spans="1:8" x14ac:dyDescent="0.35">
      <c r="A39" s="50"/>
      <c r="B39" s="47"/>
      <c r="C39" s="39"/>
      <c r="D39" s="47"/>
      <c r="E39" s="39"/>
      <c r="F39" s="39"/>
      <c r="G39" s="39"/>
      <c r="H39" s="39"/>
    </row>
    <row r="40" spans="1:8" x14ac:dyDescent="0.35">
      <c r="A40" s="39"/>
      <c r="B40" s="47"/>
      <c r="C40" s="39"/>
      <c r="D40" s="47"/>
      <c r="E40" s="39"/>
      <c r="F40" s="39"/>
      <c r="G40" s="39"/>
      <c r="H40" s="39"/>
    </row>
    <row r="41" spans="1:8" x14ac:dyDescent="0.35">
      <c r="A41" s="55"/>
      <c r="B41" s="197"/>
      <c r="C41" s="39"/>
      <c r="D41" s="47"/>
      <c r="E41" s="39"/>
      <c r="F41" s="39"/>
      <c r="G41" s="39"/>
      <c r="H41" s="39"/>
    </row>
    <row r="42" spans="1:8" x14ac:dyDescent="0.35">
      <c r="A42" s="39"/>
      <c r="B42" s="39"/>
      <c r="C42" s="39"/>
      <c r="D42" s="47"/>
      <c r="E42" s="39"/>
      <c r="F42" s="39"/>
      <c r="G42" s="39"/>
      <c r="H42" s="39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13F7-55C4-47C3-B5DE-C8A37C170EA2}">
  <dimension ref="A1:E23"/>
  <sheetViews>
    <sheetView topLeftCell="A4" workbookViewId="0">
      <selection activeCell="F13" sqref="F13"/>
    </sheetView>
  </sheetViews>
  <sheetFormatPr defaultRowHeight="15.5" x14ac:dyDescent="0.35"/>
  <cols>
    <col min="1" max="1" width="36.83203125" customWidth="1"/>
    <col min="2" max="2" width="10.83203125"/>
    <col min="4" max="4" width="11.9140625" customWidth="1"/>
  </cols>
  <sheetData>
    <row r="1" spans="1:4" x14ac:dyDescent="0.35">
      <c r="A1" s="23"/>
      <c r="B1" s="93"/>
      <c r="C1" s="24"/>
      <c r="D1" s="24"/>
    </row>
    <row r="2" spans="1:4" x14ac:dyDescent="0.35">
      <c r="A2" s="23" t="s">
        <v>94</v>
      </c>
      <c r="B2" s="23"/>
      <c r="C2" s="23"/>
      <c r="D2" s="23"/>
    </row>
    <row r="3" spans="1:4" x14ac:dyDescent="0.35">
      <c r="A3" s="23"/>
      <c r="B3" s="23" t="s">
        <v>42</v>
      </c>
      <c r="C3" s="23"/>
      <c r="D3" s="23" t="s">
        <v>42</v>
      </c>
    </row>
    <row r="4" spans="1:4" x14ac:dyDescent="0.35">
      <c r="A4" s="23" t="s">
        <v>43</v>
      </c>
      <c r="B4" s="108">
        <v>6434</v>
      </c>
      <c r="C4" s="24"/>
      <c r="D4" s="24"/>
    </row>
    <row r="5" spans="1:4" x14ac:dyDescent="0.35">
      <c r="A5" s="23"/>
      <c r="B5" s="108"/>
      <c r="C5" s="24"/>
      <c r="D5" s="24"/>
    </row>
    <row r="6" spans="1:4" x14ac:dyDescent="0.35">
      <c r="A6" s="23" t="s">
        <v>44</v>
      </c>
      <c r="B6" s="109">
        <v>500</v>
      </c>
      <c r="C6" s="24"/>
      <c r="D6" s="24"/>
    </row>
    <row r="7" spans="1:4" x14ac:dyDescent="0.35">
      <c r="A7" s="23"/>
      <c r="B7" s="24"/>
      <c r="C7" s="24"/>
      <c r="D7" s="24"/>
    </row>
    <row r="8" spans="1:4" x14ac:dyDescent="0.35">
      <c r="A8" s="23"/>
      <c r="B8" s="24"/>
      <c r="C8" s="24"/>
      <c r="D8" s="25">
        <f>SUM(B4:B6)</f>
        <v>6934</v>
      </c>
    </row>
    <row r="9" spans="1:4" x14ac:dyDescent="0.35">
      <c r="A9" s="23" t="s">
        <v>45</v>
      </c>
      <c r="B9" s="24"/>
      <c r="C9" s="24"/>
      <c r="D9" s="26"/>
    </row>
    <row r="10" spans="1:4" x14ac:dyDescent="0.35">
      <c r="A10" s="30">
        <v>1258</v>
      </c>
      <c r="B10" s="24">
        <v>225</v>
      </c>
      <c r="C10" s="24"/>
      <c r="D10" s="24"/>
    </row>
    <row r="11" spans="1:4" x14ac:dyDescent="0.35">
      <c r="A11" s="30">
        <v>1260</v>
      </c>
      <c r="B11" s="24">
        <v>396.82</v>
      </c>
      <c r="C11" s="24"/>
      <c r="D11" s="24"/>
    </row>
    <row r="12" spans="1:4" x14ac:dyDescent="0.35">
      <c r="A12" s="30"/>
      <c r="B12" s="24"/>
      <c r="C12" s="24"/>
      <c r="D12" s="24"/>
    </row>
    <row r="13" spans="1:4" x14ac:dyDescent="0.35">
      <c r="A13" s="30"/>
      <c r="B13" s="24"/>
      <c r="C13" s="24"/>
      <c r="D13" s="24"/>
    </row>
    <row r="14" spans="1:4" x14ac:dyDescent="0.35">
      <c r="A14" s="30"/>
      <c r="B14" s="24"/>
      <c r="C14" s="24"/>
      <c r="D14" s="24"/>
    </row>
    <row r="15" spans="1:4" x14ac:dyDescent="0.35">
      <c r="A15" s="23"/>
      <c r="B15" s="24"/>
      <c r="C15" s="24"/>
      <c r="D15" s="24">
        <f>-SUM(B10:B11)</f>
        <v>-621.81999999999994</v>
      </c>
    </row>
    <row r="16" spans="1:4" x14ac:dyDescent="0.35">
      <c r="A16" s="23"/>
      <c r="B16" s="24"/>
      <c r="C16" s="24"/>
      <c r="D16" s="24"/>
    </row>
    <row r="17" spans="1:5" x14ac:dyDescent="0.35">
      <c r="A17" s="30" t="s">
        <v>95</v>
      </c>
      <c r="B17" s="24"/>
      <c r="C17" s="24"/>
      <c r="D17" s="28">
        <f>SUM(D8:D15)</f>
        <v>6312.18</v>
      </c>
    </row>
    <row r="18" spans="1:5" x14ac:dyDescent="0.35">
      <c r="A18" s="23"/>
      <c r="B18" s="24"/>
      <c r="C18" s="24"/>
      <c r="D18" s="24"/>
    </row>
    <row r="19" spans="1:5" x14ac:dyDescent="0.35">
      <c r="A19" s="23" t="s">
        <v>117</v>
      </c>
      <c r="B19" s="93">
        <v>1535.93</v>
      </c>
      <c r="C19" s="24"/>
      <c r="D19" s="24"/>
    </row>
    <row r="20" spans="1:5" x14ac:dyDescent="0.35">
      <c r="A20" s="23" t="s">
        <v>46</v>
      </c>
      <c r="B20" s="95">
        <f>'Receipts+Payments'!U37</f>
        <v>13354.030000000002</v>
      </c>
      <c r="C20" s="24"/>
      <c r="D20" s="24"/>
    </row>
    <row r="21" spans="1:5" x14ac:dyDescent="0.35">
      <c r="A21" s="23" t="s">
        <v>47</v>
      </c>
      <c r="B21" s="95">
        <f>-'Receipts+Payments'!O37</f>
        <v>-8577.7799999999988</v>
      </c>
      <c r="C21" s="24"/>
      <c r="D21" s="24"/>
    </row>
    <row r="22" spans="1:5" x14ac:dyDescent="0.35">
      <c r="A22" s="23"/>
      <c r="B22" s="93"/>
      <c r="C22" s="24"/>
      <c r="D22" s="24"/>
    </row>
    <row r="23" spans="1:5" x14ac:dyDescent="0.35">
      <c r="A23" s="23" t="s">
        <v>48</v>
      </c>
      <c r="B23" s="93"/>
      <c r="C23" s="24"/>
      <c r="D23" s="28">
        <f>SUM(B19:B21)</f>
        <v>6312.1800000000039</v>
      </c>
      <c r="E23" s="1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A924-8B31-4917-A6A3-EB2D280BB43C}">
  <dimension ref="A1:K81"/>
  <sheetViews>
    <sheetView zoomScale="60" zoomScaleNormal="60" workbookViewId="0">
      <selection activeCell="E1" sqref="E1:L38"/>
    </sheetView>
  </sheetViews>
  <sheetFormatPr defaultRowHeight="15.5" x14ac:dyDescent="0.35"/>
  <cols>
    <col min="1" max="1" width="35.25" customWidth="1"/>
    <col min="2" max="2" width="12.08203125" customWidth="1"/>
    <col min="3" max="3" width="12.83203125" customWidth="1"/>
    <col min="4" max="4" width="11.08203125" customWidth="1"/>
    <col min="5" max="5" width="10.4140625" customWidth="1"/>
    <col min="6" max="6" width="11.1640625" customWidth="1"/>
    <col min="7" max="7" width="11.1640625" style="208" customWidth="1"/>
    <col min="8" max="8" width="11.1640625" style="209" customWidth="1"/>
    <col min="9" max="9" width="12.58203125" customWidth="1"/>
    <col min="10" max="10" width="9.33203125" style="193" customWidth="1"/>
  </cols>
  <sheetData>
    <row r="1" spans="1:11" x14ac:dyDescent="0.35">
      <c r="A1" s="118"/>
      <c r="B1" s="119" t="s">
        <v>119</v>
      </c>
      <c r="C1" s="120" t="s">
        <v>120</v>
      </c>
      <c r="D1" s="121" t="s">
        <v>121</v>
      </c>
      <c r="E1" s="122" t="s">
        <v>122</v>
      </c>
      <c r="F1" s="188" t="s">
        <v>122</v>
      </c>
      <c r="G1" s="218" t="s">
        <v>194</v>
      </c>
      <c r="H1" s="219"/>
      <c r="I1" t="s">
        <v>196</v>
      </c>
    </row>
    <row r="2" spans="1:11" x14ac:dyDescent="0.35">
      <c r="A2" s="123" t="s">
        <v>123</v>
      </c>
      <c r="B2" s="124" t="s">
        <v>124</v>
      </c>
      <c r="C2" s="125" t="s">
        <v>124</v>
      </c>
      <c r="D2" s="126" t="s">
        <v>124</v>
      </c>
      <c r="E2" s="127" t="s">
        <v>125</v>
      </c>
      <c r="F2" s="188" t="s">
        <v>124</v>
      </c>
      <c r="G2" s="218" t="s">
        <v>195</v>
      </c>
      <c r="H2" s="219"/>
      <c r="I2" s="194" t="s">
        <v>197</v>
      </c>
      <c r="J2" s="195"/>
    </row>
    <row r="3" spans="1:11" x14ac:dyDescent="0.35">
      <c r="A3" s="123"/>
      <c r="B3" s="124" t="s">
        <v>42</v>
      </c>
      <c r="C3" s="125" t="s">
        <v>42</v>
      </c>
      <c r="D3" s="126" t="s">
        <v>42</v>
      </c>
      <c r="E3" s="127" t="s">
        <v>42</v>
      </c>
      <c r="F3" s="188" t="s">
        <v>42</v>
      </c>
      <c r="G3" s="218" t="s">
        <v>42</v>
      </c>
      <c r="H3" s="219" t="s">
        <v>42</v>
      </c>
      <c r="I3" s="194" t="s">
        <v>42</v>
      </c>
      <c r="J3" s="195" t="s">
        <v>126</v>
      </c>
    </row>
    <row r="4" spans="1:11" x14ac:dyDescent="0.35">
      <c r="A4" s="128" t="s">
        <v>127</v>
      </c>
      <c r="B4" s="129">
        <v>253.93</v>
      </c>
      <c r="C4" s="130">
        <v>97.02</v>
      </c>
      <c r="D4" s="131">
        <f>+'[1]Receipts+Payments'!A71</f>
        <v>76.12</v>
      </c>
      <c r="E4" s="132">
        <v>120</v>
      </c>
      <c r="F4" s="188">
        <v>67.099999999999994</v>
      </c>
      <c r="G4" s="220">
        <f>-(E4-F4)</f>
        <v>-52.900000000000006</v>
      </c>
      <c r="H4" s="219">
        <f>+(G4/E4)</f>
        <v>-0.44083333333333335</v>
      </c>
      <c r="I4" s="196">
        <f>+F4-D4</f>
        <v>-9.0200000000000102</v>
      </c>
      <c r="J4" s="195">
        <f>+I4/D4</f>
        <v>-0.11849710982658972</v>
      </c>
    </row>
    <row r="5" spans="1:11" x14ac:dyDescent="0.35">
      <c r="A5" s="128" t="s">
        <v>128</v>
      </c>
      <c r="B5" s="129">
        <v>541.25</v>
      </c>
      <c r="C5" s="130">
        <v>300</v>
      </c>
      <c r="D5" s="131">
        <f>+'[1]Receipts+Payments'!B71</f>
        <v>150</v>
      </c>
      <c r="E5" s="132">
        <v>300</v>
      </c>
      <c r="F5" s="188">
        <v>75</v>
      </c>
      <c r="G5" s="220">
        <f t="shared" ref="G5:G37" si="0">-(E5-F5)</f>
        <v>-225</v>
      </c>
      <c r="H5" s="219">
        <f t="shared" ref="H5:H37" si="1">+(G5/E5)</f>
        <v>-0.75</v>
      </c>
      <c r="I5" s="196">
        <f t="shared" ref="I5:I36" si="2">+F5-D5</f>
        <v>-75</v>
      </c>
      <c r="J5" s="195">
        <f t="shared" ref="J5:J34" si="3">+I5/D5</f>
        <v>-0.5</v>
      </c>
      <c r="K5" t="s">
        <v>181</v>
      </c>
    </row>
    <row r="6" spans="1:11" x14ac:dyDescent="0.35">
      <c r="A6" s="133" t="s">
        <v>33</v>
      </c>
      <c r="B6" s="134">
        <v>2419.46</v>
      </c>
      <c r="C6" s="135">
        <v>3246.56</v>
      </c>
      <c r="D6" s="136">
        <f>+'[1]Receipts+Payments'!C71</f>
        <v>4109.7599999999984</v>
      </c>
      <c r="E6" s="137">
        <v>4410</v>
      </c>
      <c r="F6" s="188">
        <v>2424.4699999999998</v>
      </c>
      <c r="G6" s="220">
        <f t="shared" si="0"/>
        <v>-1985.5300000000002</v>
      </c>
      <c r="H6" s="219">
        <f t="shared" si="1"/>
        <v>-0.45023356009070298</v>
      </c>
      <c r="I6" s="196">
        <f t="shared" si="2"/>
        <v>-1685.2899999999986</v>
      </c>
      <c r="J6" s="195">
        <f t="shared" si="3"/>
        <v>-0.4100701744140775</v>
      </c>
      <c r="K6" t="s">
        <v>181</v>
      </c>
    </row>
    <row r="7" spans="1:11" x14ac:dyDescent="0.35">
      <c r="A7" s="133" t="s">
        <v>129</v>
      </c>
      <c r="B7" s="134">
        <v>0</v>
      </c>
      <c r="C7" s="135">
        <f>3100-2638</f>
        <v>462</v>
      </c>
      <c r="D7" s="136">
        <v>0</v>
      </c>
      <c r="E7" s="137"/>
      <c r="F7" s="188"/>
      <c r="G7" s="220">
        <f t="shared" si="0"/>
        <v>0</v>
      </c>
      <c r="H7" s="219"/>
      <c r="I7" s="196">
        <f t="shared" si="2"/>
        <v>0</v>
      </c>
      <c r="J7" s="195"/>
    </row>
    <row r="8" spans="1:11" x14ac:dyDescent="0.35">
      <c r="A8" s="128" t="s">
        <v>2</v>
      </c>
      <c r="B8" s="129">
        <v>374.17</v>
      </c>
      <c r="C8" s="130">
        <v>382.72</v>
      </c>
      <c r="D8" s="131">
        <f>+'[1]Receipts+Payments'!D71</f>
        <v>344.44</v>
      </c>
      <c r="E8" s="132">
        <v>420</v>
      </c>
      <c r="F8" s="188">
        <v>344.44</v>
      </c>
      <c r="G8" s="220">
        <f t="shared" si="0"/>
        <v>-75.56</v>
      </c>
      <c r="H8" s="219">
        <f t="shared" si="1"/>
        <v>-0.1799047619047619</v>
      </c>
      <c r="I8" s="196">
        <f t="shared" si="2"/>
        <v>0</v>
      </c>
      <c r="J8" s="195">
        <f t="shared" si="3"/>
        <v>0</v>
      </c>
    </row>
    <row r="9" spans="1:11" x14ac:dyDescent="0.35">
      <c r="A9" s="138" t="s">
        <v>130</v>
      </c>
      <c r="B9" s="129">
        <v>115.92</v>
      </c>
      <c r="C9" s="130">
        <v>121.93</v>
      </c>
      <c r="D9" s="131">
        <f>+'[1]Receipts+Payments'!E8</f>
        <v>152.76</v>
      </c>
      <c r="E9" s="132">
        <v>165</v>
      </c>
      <c r="F9" s="188">
        <v>160.1</v>
      </c>
      <c r="G9" s="220">
        <f t="shared" si="0"/>
        <v>-4.9000000000000057</v>
      </c>
      <c r="H9" s="219">
        <f t="shared" si="1"/>
        <v>-2.9696969696969732E-2</v>
      </c>
      <c r="I9" s="196">
        <f t="shared" si="2"/>
        <v>7.3400000000000034</v>
      </c>
      <c r="J9" s="195">
        <f t="shared" si="3"/>
        <v>4.8049227546478161E-2</v>
      </c>
    </row>
    <row r="10" spans="1:11" x14ac:dyDescent="0.35">
      <c r="A10" s="138" t="s">
        <v>131</v>
      </c>
      <c r="B10" s="129">
        <v>0</v>
      </c>
      <c r="C10" s="130">
        <v>0</v>
      </c>
      <c r="D10" s="131"/>
      <c r="E10" s="132">
        <v>35</v>
      </c>
      <c r="F10" s="188"/>
      <c r="G10" s="220">
        <f t="shared" si="0"/>
        <v>-35</v>
      </c>
      <c r="H10" s="219">
        <f t="shared" si="1"/>
        <v>-1</v>
      </c>
      <c r="I10" s="196">
        <f t="shared" si="2"/>
        <v>0</v>
      </c>
      <c r="J10" s="195"/>
    </row>
    <row r="11" spans="1:11" x14ac:dyDescent="0.35">
      <c r="A11" s="138" t="s">
        <v>132</v>
      </c>
      <c r="B11" s="129">
        <v>20</v>
      </c>
      <c r="C11" s="130">
        <v>40</v>
      </c>
      <c r="D11" s="131">
        <f>+'[1]Receipts+Payments'!E59</f>
        <v>20</v>
      </c>
      <c r="E11" s="132">
        <v>25</v>
      </c>
      <c r="F11" s="188">
        <v>20</v>
      </c>
      <c r="G11" s="220">
        <f t="shared" si="0"/>
        <v>-5</v>
      </c>
      <c r="H11" s="219">
        <f t="shared" si="1"/>
        <v>-0.2</v>
      </c>
      <c r="I11" s="196">
        <f t="shared" si="2"/>
        <v>0</v>
      </c>
      <c r="J11" s="195">
        <f t="shared" si="3"/>
        <v>0</v>
      </c>
    </row>
    <row r="12" spans="1:11" x14ac:dyDescent="0.35">
      <c r="A12" s="138" t="s">
        <v>133</v>
      </c>
      <c r="B12" s="129">
        <v>77</v>
      </c>
      <c r="C12" s="130">
        <v>0</v>
      </c>
      <c r="D12" s="131">
        <v>0</v>
      </c>
      <c r="E12" s="132" t="s">
        <v>134</v>
      </c>
      <c r="F12" s="188"/>
      <c r="G12" s="220"/>
      <c r="H12" s="219"/>
      <c r="I12" s="196">
        <f t="shared" si="2"/>
        <v>0</v>
      </c>
      <c r="J12" s="195"/>
    </row>
    <row r="13" spans="1:11" x14ac:dyDescent="0.35">
      <c r="A13" s="138" t="s">
        <v>135</v>
      </c>
      <c r="B13" s="129">
        <v>28</v>
      </c>
      <c r="C13" s="130">
        <v>28</v>
      </c>
      <c r="D13" s="131">
        <f>+'[1]Receipts+Payments'!E32</f>
        <v>15</v>
      </c>
      <c r="E13" s="132">
        <v>35</v>
      </c>
      <c r="F13" s="188">
        <v>30</v>
      </c>
      <c r="G13" s="220">
        <f t="shared" si="0"/>
        <v>-5</v>
      </c>
      <c r="H13" s="219">
        <f t="shared" si="1"/>
        <v>-0.14285714285714285</v>
      </c>
      <c r="I13" s="196">
        <f t="shared" si="2"/>
        <v>15</v>
      </c>
      <c r="J13" s="195">
        <f t="shared" si="3"/>
        <v>1</v>
      </c>
    </row>
    <row r="14" spans="1:11" x14ac:dyDescent="0.35">
      <c r="A14" s="138" t="s">
        <v>136</v>
      </c>
      <c r="B14" s="129">
        <v>0</v>
      </c>
      <c r="C14" s="130">
        <v>35</v>
      </c>
      <c r="D14" s="131">
        <v>0</v>
      </c>
      <c r="E14" s="132">
        <v>35</v>
      </c>
      <c r="F14" s="188">
        <v>35</v>
      </c>
      <c r="G14" s="220">
        <f t="shared" si="0"/>
        <v>0</v>
      </c>
      <c r="H14" s="219">
        <f t="shared" si="1"/>
        <v>0</v>
      </c>
      <c r="I14" s="196">
        <f t="shared" si="2"/>
        <v>35</v>
      </c>
      <c r="J14" s="195"/>
      <c r="K14" t="s">
        <v>180</v>
      </c>
    </row>
    <row r="15" spans="1:11" x14ac:dyDescent="0.35">
      <c r="A15" s="138" t="s">
        <v>137</v>
      </c>
      <c r="B15" s="129">
        <v>30</v>
      </c>
      <c r="C15" s="130">
        <v>0</v>
      </c>
      <c r="D15" s="131">
        <v>0</v>
      </c>
      <c r="E15" s="132">
        <v>0</v>
      </c>
      <c r="F15" s="188"/>
      <c r="G15" s="220">
        <f t="shared" si="0"/>
        <v>0</v>
      </c>
      <c r="H15" s="219"/>
      <c r="I15" s="196">
        <f t="shared" si="2"/>
        <v>0</v>
      </c>
      <c r="J15" s="195"/>
    </row>
    <row r="16" spans="1:11" x14ac:dyDescent="0.35">
      <c r="A16" s="138" t="s">
        <v>138</v>
      </c>
      <c r="B16" s="129">
        <v>20</v>
      </c>
      <c r="C16" s="130">
        <v>0</v>
      </c>
      <c r="D16" s="131">
        <v>0</v>
      </c>
      <c r="E16" s="132">
        <v>0</v>
      </c>
      <c r="F16" s="188"/>
      <c r="G16" s="220">
        <f t="shared" si="0"/>
        <v>0</v>
      </c>
      <c r="H16" s="219"/>
      <c r="I16" s="196">
        <f t="shared" si="2"/>
        <v>0</v>
      </c>
      <c r="J16" s="195"/>
    </row>
    <row r="17" spans="1:11" x14ac:dyDescent="0.35">
      <c r="A17" s="128" t="s">
        <v>139</v>
      </c>
      <c r="B17" s="129">
        <v>557.70000000000005</v>
      </c>
      <c r="C17" s="130">
        <v>117.06</v>
      </c>
      <c r="D17" s="131">
        <f>+'[1]Receipts+Payments'!F71</f>
        <v>41.050000000000011</v>
      </c>
      <c r="E17" s="132">
        <v>100</v>
      </c>
      <c r="F17" s="188">
        <v>25.95</v>
      </c>
      <c r="G17" s="220">
        <f t="shared" si="0"/>
        <v>-74.05</v>
      </c>
      <c r="H17" s="219">
        <f t="shared" si="1"/>
        <v>-0.74049999999999994</v>
      </c>
      <c r="I17" s="196">
        <f t="shared" si="2"/>
        <v>-15.100000000000012</v>
      </c>
      <c r="J17" s="195">
        <f t="shared" si="3"/>
        <v>-0.36784409257003675</v>
      </c>
      <c r="K17" t="s">
        <v>181</v>
      </c>
    </row>
    <row r="18" spans="1:11" x14ac:dyDescent="0.35">
      <c r="A18" s="128" t="s">
        <v>140</v>
      </c>
      <c r="B18" s="129">
        <v>350</v>
      </c>
      <c r="C18" s="130">
        <v>350</v>
      </c>
      <c r="D18" s="131">
        <f>+'[1]Receipts+Payments'!G52</f>
        <v>350</v>
      </c>
      <c r="E18" s="132">
        <v>375</v>
      </c>
      <c r="F18" s="188">
        <v>375</v>
      </c>
      <c r="G18" s="220">
        <f t="shared" si="0"/>
        <v>0</v>
      </c>
      <c r="H18" s="219">
        <f t="shared" si="1"/>
        <v>0</v>
      </c>
      <c r="I18" s="196">
        <f t="shared" si="2"/>
        <v>25</v>
      </c>
      <c r="J18" s="195">
        <f t="shared" si="3"/>
        <v>7.1428571428571425E-2</v>
      </c>
    </row>
    <row r="19" spans="1:11" x14ac:dyDescent="0.35">
      <c r="A19" s="128" t="s">
        <v>141</v>
      </c>
      <c r="B19" s="129">
        <v>300</v>
      </c>
      <c r="C19" s="130">
        <v>300</v>
      </c>
      <c r="D19" s="131">
        <f>+'[1]Receipts+Payments'!G53</f>
        <v>300</v>
      </c>
      <c r="E19" s="132">
        <v>300</v>
      </c>
      <c r="F19" s="188">
        <v>300</v>
      </c>
      <c r="G19" s="220">
        <f t="shared" si="0"/>
        <v>0</v>
      </c>
      <c r="H19" s="219">
        <f t="shared" si="1"/>
        <v>0</v>
      </c>
      <c r="I19" s="196">
        <f t="shared" si="2"/>
        <v>0</v>
      </c>
      <c r="J19" s="195">
        <f t="shared" si="3"/>
        <v>0</v>
      </c>
    </row>
    <row r="20" spans="1:11" x14ac:dyDescent="0.35">
      <c r="A20" s="128" t="s">
        <v>142</v>
      </c>
      <c r="B20" s="129">
        <v>300</v>
      </c>
      <c r="C20" s="130">
        <v>300</v>
      </c>
      <c r="D20" s="131">
        <f>+'[1]Receipts+Payments'!G54</f>
        <v>300</v>
      </c>
      <c r="E20" s="132">
        <v>300</v>
      </c>
      <c r="F20" s="188">
        <v>300</v>
      </c>
      <c r="G20" s="220">
        <f t="shared" si="0"/>
        <v>0</v>
      </c>
      <c r="H20" s="219">
        <f t="shared" si="1"/>
        <v>0</v>
      </c>
      <c r="I20" s="196">
        <f t="shared" si="2"/>
        <v>0</v>
      </c>
      <c r="J20" s="195">
        <f t="shared" si="3"/>
        <v>0</v>
      </c>
    </row>
    <row r="21" spans="1:11" x14ac:dyDescent="0.35">
      <c r="A21" s="128" t="s">
        <v>143</v>
      </c>
      <c r="B21" s="129">
        <v>100</v>
      </c>
      <c r="C21" s="130">
        <v>100</v>
      </c>
      <c r="D21" s="131">
        <f>+'[1]Receipts+Payments'!G55</f>
        <v>200</v>
      </c>
      <c r="E21" s="132">
        <v>225</v>
      </c>
      <c r="F21" s="188">
        <v>225</v>
      </c>
      <c r="G21" s="220">
        <f t="shared" si="0"/>
        <v>0</v>
      </c>
      <c r="H21" s="219">
        <f t="shared" si="1"/>
        <v>0</v>
      </c>
      <c r="I21" s="196">
        <f t="shared" si="2"/>
        <v>25</v>
      </c>
      <c r="J21" s="195">
        <f t="shared" si="3"/>
        <v>0.125</v>
      </c>
    </row>
    <row r="22" spans="1:11" x14ac:dyDescent="0.35">
      <c r="A22" s="128" t="s">
        <v>144</v>
      </c>
      <c r="B22" s="129">
        <v>141.41999999999999</v>
      </c>
      <c r="C22" s="130">
        <v>148.25</v>
      </c>
      <c r="D22" s="131">
        <f>+'[1]Receipts+Payments'!G9</f>
        <v>139.97</v>
      </c>
      <c r="E22" s="132">
        <v>150</v>
      </c>
      <c r="F22" s="188">
        <v>140.08000000000001</v>
      </c>
      <c r="G22" s="220">
        <f t="shared" si="0"/>
        <v>-9.9199999999999875</v>
      </c>
      <c r="H22" s="219">
        <f t="shared" si="1"/>
        <v>-6.6133333333333252E-2</v>
      </c>
      <c r="I22" s="196">
        <f t="shared" si="2"/>
        <v>0.11000000000001364</v>
      </c>
      <c r="J22" s="195">
        <f t="shared" si="3"/>
        <v>7.8588268914777195E-4</v>
      </c>
    </row>
    <row r="23" spans="1:11" x14ac:dyDescent="0.35">
      <c r="A23" s="128" t="s">
        <v>145</v>
      </c>
      <c r="B23" s="129">
        <v>0</v>
      </c>
      <c r="C23" s="130">
        <v>0</v>
      </c>
      <c r="D23" s="131">
        <f>+'[1]Receipts+Payments'!G17</f>
        <v>20</v>
      </c>
      <c r="E23" s="132">
        <v>0</v>
      </c>
      <c r="F23" s="188"/>
      <c r="G23" s="220">
        <f t="shared" si="0"/>
        <v>0</v>
      </c>
      <c r="H23" s="219"/>
      <c r="I23" s="196">
        <f t="shared" si="2"/>
        <v>-20</v>
      </c>
      <c r="J23" s="195">
        <f t="shared" si="3"/>
        <v>-1</v>
      </c>
      <c r="K23" t="s">
        <v>182</v>
      </c>
    </row>
    <row r="24" spans="1:11" x14ac:dyDescent="0.35">
      <c r="A24" s="128" t="s">
        <v>146</v>
      </c>
      <c r="B24" s="129">
        <v>122</v>
      </c>
      <c r="C24" s="130">
        <v>122</v>
      </c>
      <c r="D24" s="131">
        <f>+'[1]Receipts+Payments'!H16</f>
        <v>22</v>
      </c>
      <c r="E24" s="132">
        <v>30</v>
      </c>
      <c r="F24" s="188">
        <v>25</v>
      </c>
      <c r="G24" s="220">
        <f t="shared" si="0"/>
        <v>-5</v>
      </c>
      <c r="H24" s="219">
        <f t="shared" si="1"/>
        <v>-0.16666666666666666</v>
      </c>
      <c r="I24" s="196">
        <f t="shared" si="2"/>
        <v>3</v>
      </c>
      <c r="J24" s="195">
        <f t="shared" si="3"/>
        <v>0.13636363636363635</v>
      </c>
    </row>
    <row r="25" spans="1:11" x14ac:dyDescent="0.35">
      <c r="A25" s="128" t="s">
        <v>37</v>
      </c>
      <c r="B25" s="129">
        <v>20</v>
      </c>
      <c r="C25" s="130">
        <v>21.5</v>
      </c>
      <c r="D25" s="131">
        <f>+'[1]Receipts+Payments'!I71</f>
        <v>18.5</v>
      </c>
      <c r="E25" s="132">
        <v>30</v>
      </c>
      <c r="F25" s="188">
        <v>55</v>
      </c>
      <c r="G25" s="220">
        <f t="shared" si="0"/>
        <v>25</v>
      </c>
      <c r="H25" s="219">
        <f t="shared" si="1"/>
        <v>0.83333333333333337</v>
      </c>
      <c r="I25" s="196">
        <f t="shared" si="2"/>
        <v>36.5</v>
      </c>
      <c r="J25" s="195">
        <f t="shared" si="3"/>
        <v>1.972972972972973</v>
      </c>
      <c r="K25" t="s">
        <v>183</v>
      </c>
    </row>
    <row r="26" spans="1:11" x14ac:dyDescent="0.35">
      <c r="A26" s="128" t="s">
        <v>147</v>
      </c>
      <c r="B26" s="129">
        <v>5627.08</v>
      </c>
      <c r="C26" s="130">
        <v>2150</v>
      </c>
      <c r="D26" s="139">
        <f>+'[1]Receipts+Payments'!J71-'[1]3 year precept'!E27</f>
        <v>3147</v>
      </c>
      <c r="E26" s="132">
        <v>2000</v>
      </c>
      <c r="F26" s="188">
        <v>1548.2</v>
      </c>
      <c r="G26" s="220">
        <f t="shared" si="0"/>
        <v>-451.79999999999995</v>
      </c>
      <c r="H26" s="219">
        <f t="shared" si="1"/>
        <v>-0.22589999999999999</v>
      </c>
      <c r="I26" s="196">
        <f t="shared" si="2"/>
        <v>-1598.8</v>
      </c>
      <c r="J26" s="195">
        <f t="shared" si="3"/>
        <v>-0.50803940260565617</v>
      </c>
      <c r="K26" t="s">
        <v>192</v>
      </c>
    </row>
    <row r="27" spans="1:11" x14ac:dyDescent="0.35">
      <c r="A27" s="128" t="s">
        <v>148</v>
      </c>
      <c r="B27" s="129">
        <v>0</v>
      </c>
      <c r="C27" s="130">
        <v>0</v>
      </c>
      <c r="D27" s="139">
        <f>+'[1]Receipts+Payments'!J29</f>
        <v>250</v>
      </c>
      <c r="E27" s="132">
        <v>250</v>
      </c>
      <c r="F27" s="188">
        <v>250</v>
      </c>
      <c r="G27" s="220">
        <f t="shared" si="0"/>
        <v>0</v>
      </c>
      <c r="H27" s="219"/>
      <c r="I27" s="196">
        <f t="shared" si="2"/>
        <v>0</v>
      </c>
      <c r="J27" s="195">
        <f t="shared" si="3"/>
        <v>0</v>
      </c>
    </row>
    <row r="28" spans="1:11" x14ac:dyDescent="0.35">
      <c r="A28" s="128" t="s">
        <v>149</v>
      </c>
      <c r="B28" s="129"/>
      <c r="C28" s="130"/>
      <c r="D28" s="139">
        <v>0</v>
      </c>
      <c r="E28" s="132">
        <v>250</v>
      </c>
      <c r="F28" s="188"/>
      <c r="G28" s="220">
        <f t="shared" si="0"/>
        <v>-250</v>
      </c>
      <c r="H28" s="219">
        <f t="shared" si="1"/>
        <v>-1</v>
      </c>
      <c r="I28" s="196">
        <f t="shared" si="2"/>
        <v>0</v>
      </c>
      <c r="J28" s="195"/>
    </row>
    <row r="29" spans="1:11" x14ac:dyDescent="0.35">
      <c r="A29" s="128" t="s">
        <v>13</v>
      </c>
      <c r="B29" s="129">
        <v>0</v>
      </c>
      <c r="C29" s="130">
        <v>27</v>
      </c>
      <c r="D29" s="140">
        <v>0</v>
      </c>
      <c r="E29" s="132">
        <v>50</v>
      </c>
      <c r="F29" s="188"/>
      <c r="G29" s="220">
        <f t="shared" si="0"/>
        <v>-50</v>
      </c>
      <c r="H29" s="219">
        <f t="shared" si="1"/>
        <v>-1</v>
      </c>
      <c r="I29" s="196">
        <f t="shared" si="2"/>
        <v>0</v>
      </c>
      <c r="J29" s="195"/>
    </row>
    <row r="30" spans="1:11" x14ac:dyDescent="0.35">
      <c r="A30" s="128" t="s">
        <v>150</v>
      </c>
      <c r="B30" s="129">
        <v>0</v>
      </c>
      <c r="C30" s="130">
        <v>666.62</v>
      </c>
      <c r="D30" s="131">
        <v>0</v>
      </c>
      <c r="E30" s="132">
        <v>0</v>
      </c>
      <c r="F30" s="188"/>
      <c r="G30" s="220">
        <f t="shared" si="0"/>
        <v>0</v>
      </c>
      <c r="H30" s="219"/>
      <c r="I30" s="196">
        <f t="shared" si="2"/>
        <v>0</v>
      </c>
      <c r="J30" s="195"/>
    </row>
    <row r="31" spans="1:11" x14ac:dyDescent="0.35">
      <c r="A31" s="128" t="s">
        <v>151</v>
      </c>
      <c r="B31" s="129"/>
      <c r="C31" s="130"/>
      <c r="D31" s="131">
        <f>+'[1]Receipts+Payments'!L36</f>
        <v>200</v>
      </c>
      <c r="E31" s="132">
        <v>0</v>
      </c>
      <c r="F31" s="188"/>
      <c r="G31" s="220">
        <f t="shared" si="0"/>
        <v>0</v>
      </c>
      <c r="H31" s="219"/>
      <c r="I31" s="196">
        <f t="shared" si="2"/>
        <v>-200</v>
      </c>
      <c r="J31" s="195">
        <f t="shared" si="3"/>
        <v>-1</v>
      </c>
      <c r="K31" t="s">
        <v>184</v>
      </c>
    </row>
    <row r="32" spans="1:11" x14ac:dyDescent="0.35">
      <c r="A32" s="128" t="s">
        <v>152</v>
      </c>
      <c r="B32" s="129"/>
      <c r="C32" s="130"/>
      <c r="D32" s="131">
        <f>+'[1]Receipts+Payments'!L58</f>
        <v>345</v>
      </c>
      <c r="E32" s="132">
        <v>0</v>
      </c>
      <c r="F32" s="188"/>
      <c r="G32" s="220"/>
      <c r="H32" s="219" t="e">
        <f t="shared" si="1"/>
        <v>#DIV/0!</v>
      </c>
      <c r="I32" s="196">
        <f t="shared" si="2"/>
        <v>-345</v>
      </c>
      <c r="J32" s="195">
        <f t="shared" si="3"/>
        <v>-1</v>
      </c>
      <c r="K32" t="s">
        <v>185</v>
      </c>
    </row>
    <row r="33" spans="1:11" x14ac:dyDescent="0.35">
      <c r="A33" s="128" t="s">
        <v>4</v>
      </c>
      <c r="B33" s="129">
        <v>766.61</v>
      </c>
      <c r="C33" s="130">
        <v>390.92</v>
      </c>
      <c r="D33" s="131">
        <f>+'[1]Receipts+Payments'!N71</f>
        <v>534</v>
      </c>
      <c r="E33" s="132">
        <v>0</v>
      </c>
      <c r="F33" s="188">
        <v>724.44</v>
      </c>
      <c r="G33" s="220">
        <f t="shared" si="0"/>
        <v>724.44</v>
      </c>
      <c r="H33" s="219" t="e">
        <f t="shared" si="1"/>
        <v>#DIV/0!</v>
      </c>
      <c r="I33" s="196">
        <f t="shared" si="2"/>
        <v>190.44000000000005</v>
      </c>
      <c r="J33" s="195">
        <f t="shared" si="3"/>
        <v>0.35662921348314619</v>
      </c>
    </row>
    <row r="34" spans="1:11" x14ac:dyDescent="0.35">
      <c r="A34" s="128" t="s">
        <v>153</v>
      </c>
      <c r="B34" s="129">
        <v>0</v>
      </c>
      <c r="C34" s="130">
        <v>0</v>
      </c>
      <c r="D34" s="131">
        <f>+'[1]Receipts+Payments'!M71</f>
        <v>116</v>
      </c>
      <c r="E34" s="141">
        <v>3050</v>
      </c>
      <c r="F34" s="188">
        <v>1804</v>
      </c>
      <c r="G34" s="220">
        <f t="shared" si="0"/>
        <v>-1246</v>
      </c>
      <c r="H34" s="219">
        <f t="shared" si="1"/>
        <v>-0.40852459016393444</v>
      </c>
      <c r="I34" s="196">
        <f t="shared" si="2"/>
        <v>1688</v>
      </c>
      <c r="J34" s="195">
        <f t="shared" si="3"/>
        <v>14.551724137931034</v>
      </c>
      <c r="K34" t="s">
        <v>193</v>
      </c>
    </row>
    <row r="35" spans="1:11" x14ac:dyDescent="0.35">
      <c r="A35" s="128" t="s">
        <v>176</v>
      </c>
      <c r="B35" s="129"/>
      <c r="C35" s="130"/>
      <c r="D35" s="131"/>
      <c r="E35" s="141"/>
      <c r="F35" s="188">
        <v>75</v>
      </c>
      <c r="G35" s="220">
        <f t="shared" si="0"/>
        <v>75</v>
      </c>
      <c r="H35" s="219" t="e">
        <f t="shared" si="1"/>
        <v>#DIV/0!</v>
      </c>
      <c r="I35" s="196">
        <f t="shared" si="2"/>
        <v>75</v>
      </c>
      <c r="J35" s="195"/>
      <c r="K35" t="s">
        <v>180</v>
      </c>
    </row>
    <row r="36" spans="1:11" x14ac:dyDescent="0.35">
      <c r="A36" s="128" t="s">
        <v>179</v>
      </c>
      <c r="B36" s="129"/>
      <c r="C36" s="130"/>
      <c r="D36" s="131"/>
      <c r="E36" s="141"/>
      <c r="F36" s="188">
        <v>142.26</v>
      </c>
      <c r="G36" s="220">
        <f t="shared" si="0"/>
        <v>142.26</v>
      </c>
      <c r="H36" s="219" t="e">
        <f t="shared" si="1"/>
        <v>#DIV/0!</v>
      </c>
      <c r="I36" s="196">
        <f t="shared" si="2"/>
        <v>142.26</v>
      </c>
      <c r="J36" s="195"/>
      <c r="K36" t="s">
        <v>186</v>
      </c>
    </row>
    <row r="37" spans="1:11" x14ac:dyDescent="0.35">
      <c r="A37" s="142" t="s">
        <v>5</v>
      </c>
      <c r="B37" s="143">
        <f>SUM(B4:B34)</f>
        <v>12164.54</v>
      </c>
      <c r="C37" s="144">
        <f>SUM(C4:C34)</f>
        <v>9406.5800000000017</v>
      </c>
      <c r="D37" s="145">
        <f>SUM(D4:D34)</f>
        <v>10851.599999999999</v>
      </c>
      <c r="E37" s="146">
        <f>SUM(E4:E34)</f>
        <v>12655</v>
      </c>
      <c r="F37" s="201">
        <f>SUM(F4:F36)</f>
        <v>9146.0399999999991</v>
      </c>
      <c r="G37" s="220">
        <f t="shared" si="0"/>
        <v>-3508.9600000000009</v>
      </c>
      <c r="H37" s="219">
        <f t="shared" si="1"/>
        <v>-0.27727854602923752</v>
      </c>
      <c r="I37" s="192"/>
    </row>
    <row r="38" spans="1:11" x14ac:dyDescent="0.35">
      <c r="A38" s="128"/>
      <c r="B38" s="129"/>
      <c r="C38" s="147"/>
      <c r="D38" s="131"/>
      <c r="E38" s="132"/>
      <c r="F38" s="188"/>
    </row>
    <row r="39" spans="1:11" x14ac:dyDescent="0.35">
      <c r="A39" s="123" t="s">
        <v>154</v>
      </c>
      <c r="B39" s="129"/>
      <c r="C39" s="147"/>
      <c r="D39" s="131"/>
      <c r="E39" s="132"/>
      <c r="F39" s="188"/>
    </row>
    <row r="40" spans="1:11" x14ac:dyDescent="0.35">
      <c r="A40" s="133" t="s">
        <v>7</v>
      </c>
      <c r="B40" s="134">
        <v>7000</v>
      </c>
      <c r="C40" s="148">
        <v>7400</v>
      </c>
      <c r="D40" s="149">
        <f>+'[1]Receipts+Payments'!V71</f>
        <v>7444</v>
      </c>
      <c r="E40" s="137">
        <v>7850</v>
      </c>
      <c r="F40" s="189">
        <v>7850</v>
      </c>
      <c r="G40" s="210"/>
      <c r="H40" s="211"/>
    </row>
    <row r="41" spans="1:11" x14ac:dyDescent="0.35">
      <c r="A41" s="128" t="s">
        <v>8</v>
      </c>
      <c r="B41" s="129">
        <v>116</v>
      </c>
      <c r="C41" s="130">
        <v>79</v>
      </c>
      <c r="D41" s="131">
        <f>+'[1]Receipts+Payments'!W71</f>
        <v>39</v>
      </c>
      <c r="E41" s="132">
        <v>0</v>
      </c>
      <c r="F41" s="188">
        <v>20</v>
      </c>
    </row>
    <row r="42" spans="1:11" x14ac:dyDescent="0.35">
      <c r="A42" s="128" t="s">
        <v>155</v>
      </c>
      <c r="B42" s="129">
        <v>60.48</v>
      </c>
      <c r="C42" s="130">
        <v>60.48</v>
      </c>
      <c r="D42" s="131">
        <f>+'[1]Receipts+Payments'!X71</f>
        <v>60.48</v>
      </c>
      <c r="E42" s="132">
        <v>60</v>
      </c>
      <c r="F42" s="188"/>
    </row>
    <row r="43" spans="1:11" x14ac:dyDescent="0.35">
      <c r="A43" s="128" t="s">
        <v>156</v>
      </c>
      <c r="B43" s="129">
        <v>450</v>
      </c>
      <c r="C43" s="130">
        <v>450</v>
      </c>
      <c r="D43" s="131">
        <f>+'[1]Receipts+Payments'!Y71</f>
        <v>450</v>
      </c>
      <c r="E43" s="132">
        <v>450</v>
      </c>
      <c r="F43" s="188">
        <v>450</v>
      </c>
    </row>
    <row r="44" spans="1:11" x14ac:dyDescent="0.35">
      <c r="A44" s="128" t="s">
        <v>10</v>
      </c>
      <c r="B44" s="129">
        <v>1.92</v>
      </c>
      <c r="C44" s="130">
        <v>1</v>
      </c>
      <c r="D44" s="131">
        <f>+'[1]Receipts+Payments'!Z71</f>
        <v>9.5500000000000007</v>
      </c>
      <c r="E44" s="132">
        <v>0</v>
      </c>
      <c r="F44" s="188">
        <v>16.53</v>
      </c>
    </row>
    <row r="45" spans="1:11" x14ac:dyDescent="0.35">
      <c r="A45" s="128" t="s">
        <v>157</v>
      </c>
      <c r="B45" s="129">
        <v>0</v>
      </c>
      <c r="C45" s="150">
        <v>0</v>
      </c>
      <c r="D45" s="131">
        <f>+'[1]Receipts+Payments'!AB71</f>
        <v>1672.5</v>
      </c>
      <c r="E45" s="132">
        <v>5017.5</v>
      </c>
      <c r="F45" s="188">
        <v>5017.5</v>
      </c>
    </row>
    <row r="46" spans="1:11" x14ac:dyDescent="0.35">
      <c r="A46" s="128" t="s">
        <v>158</v>
      </c>
      <c r="B46" s="129">
        <v>0</v>
      </c>
      <c r="C46" s="130">
        <v>0</v>
      </c>
      <c r="D46" s="131">
        <v>0</v>
      </c>
      <c r="E46" s="132">
        <v>0</v>
      </c>
      <c r="F46" s="188"/>
    </row>
    <row r="47" spans="1:11" x14ac:dyDescent="0.35">
      <c r="A47" s="128" t="s">
        <v>159</v>
      </c>
      <c r="B47" s="129">
        <v>0</v>
      </c>
      <c r="C47" s="130">
        <v>0</v>
      </c>
      <c r="D47" s="131">
        <v>0</v>
      </c>
      <c r="E47" s="132">
        <v>0</v>
      </c>
      <c r="F47" s="188"/>
    </row>
    <row r="48" spans="1:11" x14ac:dyDescent="0.35">
      <c r="A48" s="128" t="s">
        <v>160</v>
      </c>
      <c r="B48" s="129">
        <v>0</v>
      </c>
      <c r="C48" s="130">
        <v>0</v>
      </c>
      <c r="D48" s="131">
        <v>0</v>
      </c>
      <c r="E48" s="132">
        <v>0</v>
      </c>
      <c r="F48" s="188"/>
    </row>
    <row r="49" spans="1:8" x14ac:dyDescent="0.35">
      <c r="A49" s="128" t="s">
        <v>161</v>
      </c>
      <c r="B49" s="129">
        <v>328</v>
      </c>
      <c r="C49" s="130">
        <v>230</v>
      </c>
      <c r="D49" s="131">
        <v>0</v>
      </c>
      <c r="E49" s="132">
        <v>0</v>
      </c>
      <c r="F49" s="188"/>
    </row>
    <row r="50" spans="1:8" x14ac:dyDescent="0.35">
      <c r="A50" s="138" t="s">
        <v>162</v>
      </c>
      <c r="B50" s="129">
        <v>0</v>
      </c>
      <c r="C50" s="130">
        <v>1782.59</v>
      </c>
      <c r="D50" s="131">
        <v>0</v>
      </c>
      <c r="E50" s="132">
        <v>0</v>
      </c>
      <c r="F50" s="188"/>
    </row>
    <row r="51" spans="1:8" x14ac:dyDescent="0.35">
      <c r="A51" s="138" t="s">
        <v>151</v>
      </c>
      <c r="B51" s="129"/>
      <c r="C51" s="130"/>
      <c r="D51" s="131"/>
      <c r="E51" s="141">
        <v>200</v>
      </c>
      <c r="F51" s="188"/>
    </row>
    <row r="52" spans="1:8" x14ac:dyDescent="0.35">
      <c r="A52" s="138" t="s">
        <v>163</v>
      </c>
      <c r="B52" s="129">
        <v>0</v>
      </c>
      <c r="C52" s="130">
        <v>0</v>
      </c>
      <c r="D52" s="131">
        <v>0</v>
      </c>
      <c r="E52" s="141">
        <v>1600</v>
      </c>
      <c r="F52" s="188"/>
    </row>
    <row r="53" spans="1:8" x14ac:dyDescent="0.35">
      <c r="A53" s="128" t="s">
        <v>13</v>
      </c>
      <c r="B53" s="129">
        <v>0</v>
      </c>
      <c r="C53" s="130">
        <v>0</v>
      </c>
      <c r="D53" s="131">
        <f>+'[1]Receipts+Payments'!AA71</f>
        <v>215</v>
      </c>
      <c r="E53" s="132">
        <v>0</v>
      </c>
      <c r="F53" s="188"/>
    </row>
    <row r="54" spans="1:8" x14ac:dyDescent="0.35">
      <c r="A54" s="128" t="s">
        <v>164</v>
      </c>
      <c r="B54" s="129">
        <v>692.01</v>
      </c>
      <c r="C54" s="130">
        <v>0</v>
      </c>
      <c r="D54" s="131">
        <f>+'[1]Receipts+Payments'!AC71</f>
        <v>390.92</v>
      </c>
      <c r="E54" s="141">
        <v>534</v>
      </c>
      <c r="F54" s="188"/>
    </row>
    <row r="55" spans="1:8" x14ac:dyDescent="0.35">
      <c r="A55" s="142" t="s">
        <v>5</v>
      </c>
      <c r="B55" s="143">
        <f>SUM(B40:B54)</f>
        <v>8648.41</v>
      </c>
      <c r="C55" s="144">
        <f>SUM(C40:C54)</f>
        <v>10003.07</v>
      </c>
      <c r="D55" s="145">
        <f>SUM(D40:D54)</f>
        <v>10281.449999999999</v>
      </c>
      <c r="E55" s="146">
        <f>SUM(E40:E54)</f>
        <v>15711.5</v>
      </c>
      <c r="F55" s="201">
        <f>SUM(F40:F54)</f>
        <v>13354.03</v>
      </c>
      <c r="G55" s="212"/>
      <c r="H55" s="211"/>
    </row>
    <row r="56" spans="1:8" x14ac:dyDescent="0.35">
      <c r="A56" s="128"/>
      <c r="B56" s="129"/>
      <c r="C56" s="147"/>
      <c r="D56" s="131"/>
      <c r="E56" s="132"/>
      <c r="F56" s="188"/>
    </row>
    <row r="57" spans="1:8" x14ac:dyDescent="0.35">
      <c r="A57" s="138" t="s">
        <v>12</v>
      </c>
      <c r="B57" s="147">
        <v>5024.17</v>
      </c>
      <c r="C57" s="147">
        <v>1508.04</v>
      </c>
      <c r="D57" s="131">
        <v>2106.08</v>
      </c>
      <c r="E57" s="132">
        <f>+D60</f>
        <v>1535.9300000000003</v>
      </c>
      <c r="F57" s="188">
        <v>2104.19</v>
      </c>
    </row>
    <row r="58" spans="1:8" x14ac:dyDescent="0.35">
      <c r="A58" s="138" t="s">
        <v>165</v>
      </c>
      <c r="B58" s="147">
        <v>8648.41</v>
      </c>
      <c r="C58" s="147">
        <f>10003.07+1.55</f>
        <v>10004.619999999999</v>
      </c>
      <c r="D58" s="131">
        <f>+D55</f>
        <v>10281.449999999999</v>
      </c>
      <c r="E58" s="132">
        <f>+E55</f>
        <v>15711.5</v>
      </c>
      <c r="F58" s="190">
        <f>+F55</f>
        <v>13354.03</v>
      </c>
      <c r="G58" s="213"/>
    </row>
    <row r="59" spans="1:8" x14ac:dyDescent="0.35">
      <c r="A59" s="138" t="s">
        <v>166</v>
      </c>
      <c r="B59" s="151">
        <v>-12164.54</v>
      </c>
      <c r="C59" s="151">
        <v>-9406.58</v>
      </c>
      <c r="D59" s="152">
        <f>-D37</f>
        <v>-10851.599999999999</v>
      </c>
      <c r="E59" s="132">
        <f>-E37</f>
        <v>-12655</v>
      </c>
      <c r="F59" s="190">
        <f>-F37</f>
        <v>-9146.0399999999991</v>
      </c>
      <c r="G59" s="213"/>
    </row>
    <row r="60" spans="1:8" ht="16" thickBot="1" x14ac:dyDescent="0.4">
      <c r="A60" s="153" t="s">
        <v>167</v>
      </c>
      <c r="B60" s="154">
        <v>1508.04</v>
      </c>
      <c r="C60" s="154">
        <f>SUM(C57:C59)</f>
        <v>2106.08</v>
      </c>
      <c r="D60" s="155">
        <f>+D57+D58+D59</f>
        <v>1535.9300000000003</v>
      </c>
      <c r="E60" s="156">
        <f>SUM(E57:E59)</f>
        <v>4592.43</v>
      </c>
      <c r="F60" s="202">
        <f>SUM(F57:F59)</f>
        <v>6312.1800000000021</v>
      </c>
      <c r="G60" s="212"/>
      <c r="H60" s="211"/>
    </row>
    <row r="61" spans="1:8" x14ac:dyDescent="0.35">
      <c r="A61" s="128"/>
      <c r="B61" s="157"/>
      <c r="C61" s="158"/>
      <c r="D61" s="159"/>
      <c r="E61" s="160"/>
      <c r="F61" s="188"/>
    </row>
    <row r="62" spans="1:8" x14ac:dyDescent="0.35">
      <c r="A62" s="128" t="s">
        <v>199</v>
      </c>
      <c r="B62" s="161">
        <v>-9146.0400000000009</v>
      </c>
      <c r="C62" s="158"/>
      <c r="D62" s="162">
        <v>1672.5</v>
      </c>
      <c r="E62" s="163">
        <v>1672.5</v>
      </c>
      <c r="F62" s="191">
        <v>1672.5</v>
      </c>
      <c r="G62" s="214"/>
      <c r="H62" s="211"/>
    </row>
    <row r="63" spans="1:8" x14ac:dyDescent="0.35">
      <c r="A63" s="128" t="s">
        <v>198</v>
      </c>
      <c r="B63" s="161"/>
      <c r="C63" s="158"/>
      <c r="D63" s="162"/>
      <c r="E63" s="163">
        <v>5017.5</v>
      </c>
      <c r="F63" s="190">
        <f>F45</f>
        <v>5017.5</v>
      </c>
      <c r="G63" s="213"/>
    </row>
    <row r="64" spans="1:8" x14ac:dyDescent="0.35">
      <c r="A64" s="128" t="s">
        <v>168</v>
      </c>
      <c r="B64" s="161"/>
      <c r="C64" s="158"/>
      <c r="D64" s="162"/>
      <c r="E64" s="132">
        <f>+E52-E34</f>
        <v>-1450</v>
      </c>
      <c r="F64" s="203"/>
      <c r="G64" s="212"/>
      <c r="H64" s="211"/>
    </row>
    <row r="65" spans="1:8" x14ac:dyDescent="0.35">
      <c r="A65" s="128"/>
      <c r="B65" s="161"/>
      <c r="C65" s="158"/>
      <c r="D65" s="159"/>
      <c r="E65" s="160"/>
      <c r="F65" s="188"/>
    </row>
    <row r="66" spans="1:8" ht="16" thickBot="1" x14ac:dyDescent="0.4">
      <c r="A66" s="164" t="s">
        <v>169</v>
      </c>
      <c r="B66" s="165">
        <v>462</v>
      </c>
      <c r="C66" s="166">
        <v>0</v>
      </c>
      <c r="D66" s="167">
        <v>1672.5</v>
      </c>
      <c r="E66" s="168">
        <f>SUM(E62:E65)</f>
        <v>5240</v>
      </c>
      <c r="F66" s="204">
        <f>SUM(F62:F63)</f>
        <v>6690</v>
      </c>
      <c r="G66" s="215"/>
      <c r="H66" s="216"/>
    </row>
    <row r="67" spans="1:8" ht="16" thickBot="1" x14ac:dyDescent="0.4">
      <c r="A67" s="169"/>
      <c r="B67" s="161"/>
      <c r="C67" s="158"/>
      <c r="D67" s="170"/>
      <c r="E67" s="171"/>
      <c r="F67" s="188"/>
    </row>
    <row r="68" spans="1:8" x14ac:dyDescent="0.35">
      <c r="A68" s="169" t="s">
        <v>170</v>
      </c>
      <c r="B68" s="172">
        <v>1508.04</v>
      </c>
      <c r="C68" s="173">
        <v>2104.5300000000002</v>
      </c>
      <c r="D68" s="174">
        <f>+D60-D62</f>
        <v>-136.56999999999971</v>
      </c>
      <c r="E68" s="171">
        <f>+E60-E66</f>
        <v>-647.56999999999971</v>
      </c>
      <c r="F68" s="205">
        <f>+F60-F66</f>
        <v>-377.81999999999789</v>
      </c>
      <c r="G68" s="212"/>
      <c r="H68" s="211"/>
    </row>
    <row r="69" spans="1:8" x14ac:dyDescent="0.35">
      <c r="A69" s="175"/>
      <c r="B69" s="176"/>
      <c r="C69" s="177"/>
      <c r="D69" s="178"/>
      <c r="E69" s="179"/>
      <c r="F69" s="188"/>
    </row>
    <row r="70" spans="1:8" x14ac:dyDescent="0.35">
      <c r="A70" s="128" t="s">
        <v>171</v>
      </c>
      <c r="B70" s="161">
        <v>161.03</v>
      </c>
      <c r="C70" s="158">
        <v>162</v>
      </c>
      <c r="D70" s="159">
        <v>163</v>
      </c>
      <c r="E70" s="160">
        <v>160</v>
      </c>
      <c r="F70" s="206">
        <v>160</v>
      </c>
      <c r="G70" s="214"/>
      <c r="H70" s="211"/>
    </row>
    <row r="71" spans="1:8" ht="16" thickBot="1" x14ac:dyDescent="0.4">
      <c r="A71" s="180" t="s">
        <v>172</v>
      </c>
      <c r="B71" s="181">
        <v>43.47</v>
      </c>
      <c r="C71" s="182">
        <v>45.67</v>
      </c>
      <c r="D71" s="183">
        <f>+D40/D70</f>
        <v>45.668711656441715</v>
      </c>
      <c r="E71" s="184">
        <f>+E40/E70</f>
        <v>49.0625</v>
      </c>
      <c r="F71" s="207">
        <f>+F40/F70</f>
        <v>49.0625</v>
      </c>
      <c r="G71" s="217"/>
      <c r="H71" s="211"/>
    </row>
    <row r="72" spans="1:8" x14ac:dyDescent="0.35">
      <c r="A72" s="2" t="s">
        <v>173</v>
      </c>
      <c r="B72" s="2"/>
      <c r="C72" s="2"/>
      <c r="D72" s="2"/>
      <c r="E72" s="2"/>
    </row>
    <row r="73" spans="1:8" x14ac:dyDescent="0.35">
      <c r="A73" s="185" t="s">
        <v>174</v>
      </c>
      <c r="B73" s="2"/>
      <c r="C73" s="186" t="s">
        <v>175</v>
      </c>
      <c r="D73" s="186"/>
      <c r="E73" s="2"/>
    </row>
    <row r="74" spans="1:8" x14ac:dyDescent="0.35">
      <c r="A74" s="2"/>
      <c r="B74" s="2"/>
      <c r="C74" s="2"/>
      <c r="D74" s="2"/>
      <c r="E74" s="2"/>
    </row>
    <row r="75" spans="1:8" x14ac:dyDescent="0.35">
      <c r="A75" s="2"/>
      <c r="B75" s="2"/>
      <c r="C75" s="2"/>
      <c r="D75" s="2"/>
      <c r="E75" s="2"/>
    </row>
    <row r="76" spans="1:8" x14ac:dyDescent="0.35">
      <c r="A76" s="2"/>
      <c r="B76" s="2"/>
      <c r="C76" s="2"/>
      <c r="D76" s="2"/>
      <c r="E76" s="2"/>
    </row>
    <row r="77" spans="1:8" x14ac:dyDescent="0.35">
      <c r="A77" s="2"/>
      <c r="B77" s="2"/>
      <c r="C77" s="2"/>
      <c r="D77" s="2"/>
      <c r="E77" s="2"/>
    </row>
    <row r="78" spans="1:8" x14ac:dyDescent="0.35">
      <c r="A78" s="2"/>
      <c r="B78" s="2"/>
      <c r="C78" s="2"/>
      <c r="D78" s="2"/>
      <c r="E78" s="2"/>
    </row>
    <row r="79" spans="1:8" x14ac:dyDescent="0.35">
      <c r="A79" s="2"/>
      <c r="B79" s="2"/>
      <c r="C79" s="2"/>
      <c r="D79" s="2"/>
      <c r="E79" s="2"/>
    </row>
    <row r="80" spans="1:8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AB96-3C08-4D18-94CC-CBB1C6927927}">
  <dimension ref="A1:D22"/>
  <sheetViews>
    <sheetView topLeftCell="A3" workbookViewId="0">
      <selection activeCell="B17" sqref="B17"/>
    </sheetView>
  </sheetViews>
  <sheetFormatPr defaultRowHeight="15.5" x14ac:dyDescent="0.35"/>
  <cols>
    <col min="1" max="1" width="32.9140625" customWidth="1"/>
    <col min="2" max="2" width="12.9140625" customWidth="1"/>
  </cols>
  <sheetData>
    <row r="1" spans="1:4" x14ac:dyDescent="0.35">
      <c r="A1" s="23" t="s">
        <v>177</v>
      </c>
      <c r="B1" s="23"/>
      <c r="C1" s="23"/>
      <c r="D1" s="23"/>
    </row>
    <row r="2" spans="1:4" x14ac:dyDescent="0.35">
      <c r="A2" s="23"/>
      <c r="B2" s="23" t="s">
        <v>42</v>
      </c>
      <c r="C2" s="23"/>
      <c r="D2" s="23" t="s">
        <v>42</v>
      </c>
    </row>
    <row r="3" spans="1:4" x14ac:dyDescent="0.35">
      <c r="A3" s="23" t="s">
        <v>43</v>
      </c>
      <c r="B3" s="108">
        <v>1604.19</v>
      </c>
      <c r="C3" s="24"/>
      <c r="D3" s="24"/>
    </row>
    <row r="4" spans="1:4" x14ac:dyDescent="0.35">
      <c r="A4" s="23"/>
      <c r="B4" s="108"/>
      <c r="C4" s="24"/>
      <c r="D4" s="24"/>
    </row>
    <row r="5" spans="1:4" x14ac:dyDescent="0.35">
      <c r="A5" s="23" t="s">
        <v>44</v>
      </c>
      <c r="B5" s="109">
        <v>500</v>
      </c>
      <c r="C5" s="24"/>
      <c r="D5" s="24"/>
    </row>
    <row r="6" spans="1:4" x14ac:dyDescent="0.35">
      <c r="A6" s="23"/>
      <c r="B6" s="24"/>
      <c r="C6" s="24"/>
      <c r="D6" s="24"/>
    </row>
    <row r="7" spans="1:4" x14ac:dyDescent="0.35">
      <c r="A7" s="23"/>
      <c r="B7" s="24"/>
      <c r="C7" s="24"/>
      <c r="D7" s="25">
        <f>SUM(B3:B5)</f>
        <v>2104.19</v>
      </c>
    </row>
    <row r="8" spans="1:4" x14ac:dyDescent="0.35">
      <c r="A8" s="23" t="s">
        <v>45</v>
      </c>
      <c r="B8" s="24"/>
      <c r="C8" s="24"/>
      <c r="D8" s="26"/>
    </row>
    <row r="9" spans="1:4" x14ac:dyDescent="0.35">
      <c r="A9" s="30">
        <v>1223</v>
      </c>
      <c r="B9" s="24">
        <v>426</v>
      </c>
      <c r="C9" s="24"/>
      <c r="D9" s="24"/>
    </row>
    <row r="10" spans="1:4" x14ac:dyDescent="0.35">
      <c r="A10" s="30">
        <v>1232</v>
      </c>
      <c r="B10" s="24">
        <v>115.6</v>
      </c>
      <c r="C10" s="24"/>
      <c r="D10" s="24"/>
    </row>
    <row r="11" spans="1:4" x14ac:dyDescent="0.35">
      <c r="A11" s="30">
        <v>1233</v>
      </c>
      <c r="B11" s="24">
        <v>26.66</v>
      </c>
      <c r="C11" s="24"/>
      <c r="D11" s="24"/>
    </row>
    <row r="12" spans="1:4" x14ac:dyDescent="0.35">
      <c r="A12" s="30"/>
      <c r="B12" s="24"/>
      <c r="C12" s="24"/>
      <c r="D12" s="24"/>
    </row>
    <row r="13" spans="1:4" x14ac:dyDescent="0.35">
      <c r="A13" s="23"/>
      <c r="B13" s="24"/>
      <c r="C13" s="24"/>
      <c r="D13" s="24">
        <f>-SUM(B9:B11)</f>
        <v>-568.26</v>
      </c>
    </row>
    <row r="14" spans="1:4" x14ac:dyDescent="0.35">
      <c r="A14" s="23"/>
      <c r="B14" s="24"/>
      <c r="C14" s="24"/>
      <c r="D14" s="24"/>
    </row>
    <row r="15" spans="1:4" x14ac:dyDescent="0.35">
      <c r="A15" s="30" t="s">
        <v>178</v>
      </c>
      <c r="B15" s="24"/>
      <c r="C15" s="24"/>
      <c r="D15" s="28">
        <f>SUM(D7:D13)</f>
        <v>1535.93</v>
      </c>
    </row>
    <row r="16" spans="1:4" x14ac:dyDescent="0.35">
      <c r="A16" s="23"/>
      <c r="B16" s="24"/>
      <c r="C16" s="24"/>
      <c r="D16" s="24"/>
    </row>
    <row r="17" spans="1:4" x14ac:dyDescent="0.35">
      <c r="A17" s="23" t="s">
        <v>12</v>
      </c>
      <c r="B17" s="24">
        <v>2106.08</v>
      </c>
      <c r="C17" s="24"/>
      <c r="D17" s="24"/>
    </row>
    <row r="18" spans="1:4" x14ac:dyDescent="0.35">
      <c r="A18" s="23" t="s">
        <v>46</v>
      </c>
      <c r="B18" s="187">
        <f>+'[1]Receipts+Payments'!U71</f>
        <v>10281.449999999999</v>
      </c>
      <c r="C18" s="24"/>
      <c r="D18" s="24"/>
    </row>
    <row r="19" spans="1:4" x14ac:dyDescent="0.35">
      <c r="A19" s="23" t="s">
        <v>47</v>
      </c>
      <c r="B19" s="187">
        <f>-'[1]Receipts+Payments'!O71</f>
        <v>-10851.600000000002</v>
      </c>
      <c r="C19" s="24"/>
      <c r="D19" s="24"/>
    </row>
    <row r="20" spans="1:4" x14ac:dyDescent="0.35">
      <c r="A20" s="23"/>
      <c r="B20" s="24"/>
      <c r="C20" s="24"/>
      <c r="D20" s="24"/>
    </row>
    <row r="21" spans="1:4" x14ac:dyDescent="0.35">
      <c r="A21" s="23" t="s">
        <v>48</v>
      </c>
      <c r="B21" s="24"/>
      <c r="C21" s="24"/>
      <c r="D21" s="28">
        <f>SUM(B17:B19)</f>
        <v>1535.9299999999967</v>
      </c>
    </row>
    <row r="22" spans="1:4" x14ac:dyDescent="0.35">
      <c r="A22" s="23"/>
      <c r="B22" s="24"/>
      <c r="C22" s="24"/>
      <c r="D22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topLeftCell="A8" workbookViewId="0">
      <selection activeCell="C24" sqref="C24"/>
    </sheetView>
  </sheetViews>
  <sheetFormatPr defaultColWidth="11" defaultRowHeight="15.5" x14ac:dyDescent="0.35"/>
  <cols>
    <col min="1" max="1" width="36.83203125" customWidth="1"/>
    <col min="2" max="2" width="10.83203125" style="19"/>
  </cols>
  <sheetData>
    <row r="1" spans="1:7" x14ac:dyDescent="0.35">
      <c r="A1" s="16"/>
      <c r="B1" s="89"/>
      <c r="C1" s="16"/>
      <c r="D1" s="16"/>
      <c r="E1" s="16"/>
      <c r="F1" s="16"/>
      <c r="G1" s="16"/>
    </row>
    <row r="2" spans="1:7" x14ac:dyDescent="0.35">
      <c r="A2" s="16"/>
      <c r="B2" s="89"/>
      <c r="C2" s="16"/>
      <c r="D2" s="16"/>
      <c r="E2" s="16"/>
      <c r="F2" s="16"/>
      <c r="G2" s="16"/>
    </row>
    <row r="3" spans="1:7" x14ac:dyDescent="0.35">
      <c r="A3" s="104" t="s">
        <v>89</v>
      </c>
      <c r="B3" s="90"/>
      <c r="C3" s="23"/>
      <c r="D3" s="23"/>
      <c r="E3" s="16"/>
      <c r="F3" s="16"/>
      <c r="G3" s="16"/>
    </row>
    <row r="4" spans="1:7" x14ac:dyDescent="0.35">
      <c r="A4" s="23"/>
      <c r="B4" s="90" t="s">
        <v>42</v>
      </c>
      <c r="C4" s="23"/>
      <c r="D4" s="23" t="s">
        <v>42</v>
      </c>
      <c r="E4" s="23"/>
      <c r="F4" s="16"/>
      <c r="G4" s="16"/>
    </row>
    <row r="5" spans="1:7" x14ac:dyDescent="0.35">
      <c r="A5" s="23" t="s">
        <v>43</v>
      </c>
      <c r="B5" s="91">
        <v>2855.92</v>
      </c>
      <c r="C5" s="24"/>
      <c r="D5" s="24"/>
      <c r="E5" s="23"/>
      <c r="F5" s="16"/>
      <c r="G5" s="16"/>
    </row>
    <row r="6" spans="1:7" x14ac:dyDescent="0.35">
      <c r="A6" s="23"/>
      <c r="B6" s="91"/>
      <c r="C6" s="24"/>
      <c r="D6" s="24"/>
      <c r="E6" s="23"/>
      <c r="F6" s="16"/>
      <c r="G6" s="16"/>
    </row>
    <row r="7" spans="1:7" x14ac:dyDescent="0.35">
      <c r="A7" s="23" t="s">
        <v>44</v>
      </c>
      <c r="B7" s="92">
        <v>555.79999999999995</v>
      </c>
      <c r="C7" s="24"/>
      <c r="D7" s="24"/>
      <c r="E7" s="23"/>
      <c r="F7" s="16"/>
      <c r="G7" s="16"/>
    </row>
    <row r="8" spans="1:7" x14ac:dyDescent="0.35">
      <c r="A8" s="23"/>
      <c r="B8" s="93"/>
      <c r="C8" s="24"/>
      <c r="D8" s="24"/>
      <c r="E8" s="23"/>
      <c r="F8" s="16"/>
      <c r="G8" s="16"/>
    </row>
    <row r="9" spans="1:7" x14ac:dyDescent="0.35">
      <c r="A9" s="23"/>
      <c r="B9" s="93"/>
      <c r="C9" s="24"/>
      <c r="D9" s="25">
        <v>3411.72</v>
      </c>
      <c r="E9" s="23"/>
      <c r="F9" s="16"/>
      <c r="G9" s="16"/>
    </row>
    <row r="10" spans="1:7" x14ac:dyDescent="0.35">
      <c r="A10" s="23" t="s">
        <v>45</v>
      </c>
      <c r="B10" s="93"/>
      <c r="C10" s="24"/>
      <c r="D10" s="26"/>
      <c r="E10" s="16"/>
      <c r="F10" s="16"/>
      <c r="G10" s="16"/>
    </row>
    <row r="11" spans="1:7" x14ac:dyDescent="0.35">
      <c r="A11" s="30">
        <v>1223</v>
      </c>
      <c r="B11" s="93">
        <v>84.2</v>
      </c>
      <c r="C11" s="24"/>
      <c r="D11" s="24"/>
      <c r="E11" s="23"/>
      <c r="F11" s="16"/>
      <c r="G11" s="16"/>
    </row>
    <row r="12" spans="1:7" x14ac:dyDescent="0.35">
      <c r="A12" s="27">
        <v>1227</v>
      </c>
      <c r="B12" s="96">
        <v>426</v>
      </c>
      <c r="C12" s="24"/>
      <c r="D12" s="24"/>
      <c r="E12" s="23"/>
      <c r="F12" s="16"/>
      <c r="G12" s="16"/>
    </row>
    <row r="13" spans="1:7" x14ac:dyDescent="0.35">
      <c r="A13" s="27"/>
      <c r="B13" s="94"/>
      <c r="C13" s="24"/>
      <c r="D13" s="24"/>
      <c r="E13" s="23"/>
      <c r="F13" s="16"/>
      <c r="G13" s="16"/>
    </row>
    <row r="14" spans="1:7" x14ac:dyDescent="0.35">
      <c r="A14" s="30"/>
      <c r="B14" s="93"/>
      <c r="C14" s="24"/>
      <c r="D14" s="24"/>
      <c r="E14" s="23"/>
      <c r="F14" s="16"/>
      <c r="G14" s="16"/>
    </row>
    <row r="15" spans="1:7" x14ac:dyDescent="0.35">
      <c r="A15" s="23"/>
      <c r="B15" s="93"/>
      <c r="C15" s="24"/>
      <c r="D15" s="24">
        <v>-510.2</v>
      </c>
      <c r="E15" s="23"/>
      <c r="F15" s="16"/>
      <c r="G15" s="16"/>
    </row>
    <row r="16" spans="1:7" x14ac:dyDescent="0.35">
      <c r="A16" s="23"/>
      <c r="B16" s="93"/>
      <c r="C16" s="24"/>
      <c r="D16" s="24"/>
      <c r="E16" s="23"/>
      <c r="F16" s="16"/>
      <c r="G16" s="16"/>
    </row>
    <row r="17" spans="1:7" x14ac:dyDescent="0.35">
      <c r="A17" s="105" t="s">
        <v>88</v>
      </c>
      <c r="B17" s="93"/>
      <c r="C17" s="24"/>
      <c r="D17" s="28">
        <v>2901.52</v>
      </c>
      <c r="E17" s="16"/>
      <c r="F17" s="16"/>
      <c r="G17" s="16"/>
    </row>
    <row r="18" spans="1:7" x14ac:dyDescent="0.35">
      <c r="A18" s="23"/>
      <c r="B18" s="93"/>
      <c r="C18" s="24"/>
      <c r="D18" s="24"/>
      <c r="E18" s="23"/>
      <c r="F18" s="16"/>
      <c r="G18" s="16"/>
    </row>
    <row r="19" spans="1:7" x14ac:dyDescent="0.35">
      <c r="A19" s="23" t="s">
        <v>12</v>
      </c>
      <c r="B19" s="93">
        <v>2106.08</v>
      </c>
      <c r="C19" s="24"/>
      <c r="D19" s="24"/>
      <c r="E19" s="23"/>
      <c r="F19" s="16"/>
      <c r="G19" s="16"/>
    </row>
    <row r="20" spans="1:7" x14ac:dyDescent="0.35">
      <c r="A20" s="23" t="s">
        <v>46</v>
      </c>
      <c r="B20" s="95">
        <v>10279.52</v>
      </c>
      <c r="C20" s="24"/>
      <c r="D20" s="24"/>
      <c r="E20" s="23"/>
      <c r="F20" s="16"/>
      <c r="G20" s="16"/>
    </row>
    <row r="21" spans="1:7" x14ac:dyDescent="0.35">
      <c r="A21" s="23" t="s">
        <v>47</v>
      </c>
      <c r="B21" s="95">
        <v>-9484.08</v>
      </c>
      <c r="C21" s="24"/>
      <c r="D21" s="24"/>
      <c r="E21" s="23"/>
      <c r="F21" s="16"/>
      <c r="G21" s="16"/>
    </row>
    <row r="22" spans="1:7" x14ac:dyDescent="0.35">
      <c r="A22" s="23"/>
      <c r="B22" s="93"/>
      <c r="C22" s="24"/>
      <c r="D22" s="24"/>
      <c r="E22" s="23"/>
      <c r="F22" s="16"/>
      <c r="G22" s="16"/>
    </row>
    <row r="23" spans="1:7" x14ac:dyDescent="0.35">
      <c r="A23" s="23" t="s">
        <v>48</v>
      </c>
      <c r="B23" s="93"/>
      <c r="C23" s="24"/>
      <c r="D23" s="28">
        <v>2901.52</v>
      </c>
      <c r="E23" s="23"/>
      <c r="F23" s="82"/>
      <c r="G23" s="16"/>
    </row>
    <row r="24" spans="1:7" x14ac:dyDescent="0.35">
      <c r="A24" s="23"/>
      <c r="B24" s="93"/>
      <c r="C24" s="24"/>
      <c r="D24" s="24"/>
      <c r="E24" s="23"/>
      <c r="F24" s="29"/>
      <c r="G24" s="16"/>
    </row>
    <row r="25" spans="1:7" x14ac:dyDescent="0.35">
      <c r="A25" s="23"/>
      <c r="B25" s="93"/>
      <c r="C25" s="24"/>
      <c r="D25" s="24"/>
      <c r="E25" s="23"/>
      <c r="F25" s="29"/>
      <c r="G25" s="16"/>
    </row>
    <row r="26" spans="1:7" x14ac:dyDescent="0.35">
      <c r="A26" s="23"/>
      <c r="B26" s="93"/>
      <c r="C26" s="24"/>
      <c r="D26" s="24"/>
      <c r="E26" s="23"/>
      <c r="F26" s="29"/>
      <c r="G26" s="16"/>
    </row>
    <row r="27" spans="1:7" x14ac:dyDescent="0.35">
      <c r="A27" s="23"/>
      <c r="B27" s="93"/>
      <c r="C27" s="24"/>
      <c r="D27" s="24"/>
      <c r="E27" s="23"/>
      <c r="F27" s="29"/>
      <c r="G27" s="16"/>
    </row>
    <row r="28" spans="1:7" x14ac:dyDescent="0.35">
      <c r="A28" s="23"/>
      <c r="B28" s="93"/>
      <c r="C28" s="24"/>
      <c r="D28" s="24"/>
      <c r="E28" s="23"/>
      <c r="F28" s="16"/>
      <c r="G28" s="16"/>
    </row>
    <row r="29" spans="1:7" x14ac:dyDescent="0.35">
      <c r="A29" s="23"/>
      <c r="B29" s="90"/>
      <c r="C29" s="23"/>
      <c r="D29" s="23"/>
      <c r="E29" s="23"/>
      <c r="F29" s="16"/>
      <c r="G29" s="16"/>
    </row>
    <row r="30" spans="1:7" x14ac:dyDescent="0.35">
      <c r="A30" s="16"/>
      <c r="B30" s="89"/>
      <c r="C30" s="16"/>
      <c r="D30" s="16"/>
      <c r="E30" s="16"/>
      <c r="F30" s="16"/>
      <c r="G30" s="16"/>
    </row>
    <row r="31" spans="1:7" x14ac:dyDescent="0.35">
      <c r="A31" s="16"/>
      <c r="B31" s="89"/>
      <c r="C31" s="16"/>
      <c r="D31" s="16"/>
      <c r="E31" s="16"/>
      <c r="F31" s="16"/>
      <c r="G31" s="26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Receipts+Payments</vt:lpstr>
      <vt:lpstr>Precept Tally</vt:lpstr>
      <vt:lpstr>End of Year accounts</vt:lpstr>
      <vt:lpstr>Bank Rec yr end March 20</vt:lpstr>
      <vt:lpstr>Budget -  3 years</vt:lpstr>
      <vt:lpstr>Bank Rec year end March 19</vt:lpstr>
      <vt:lpstr>Bank REc - jan-19</vt:lpstr>
      <vt:lpstr>'Precept Tally'!Print_Area</vt:lpstr>
      <vt:lpstr>'Receipts+Payments'!Print_Area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Frary</dc:creator>
  <cp:lastModifiedBy>marli</cp:lastModifiedBy>
  <cp:lastPrinted>2021-05-17T20:58:50Z</cp:lastPrinted>
  <dcterms:created xsi:type="dcterms:W3CDTF">2016-01-18T14:21:40Z</dcterms:created>
  <dcterms:modified xsi:type="dcterms:W3CDTF">2021-05-21T21:05:04Z</dcterms:modified>
</cp:coreProperties>
</file>